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lvign\Downloads\CVs\Portfolio\Kaggle\Transportation Dashboard\"/>
    </mc:Choice>
  </mc:AlternateContent>
  <xr:revisionPtr revIDLastSave="0" documentId="8_{4541DDB9-DE4C-4943-BCA9-55904DA4AD93}" xr6:coauthVersionLast="47" xr6:coauthVersionMax="47" xr10:uidLastSave="{00000000-0000-0000-0000-000000000000}"/>
  <bookViews>
    <workbookView xWindow="28680" yWindow="-780" windowWidth="29040" windowHeight="15720" tabRatio="500" xr2:uid="{00000000-000D-0000-FFFF-FFFF00000000}"/>
  </bookViews>
  <sheets>
    <sheet name="Transportation dashboard" sheetId="1" r:id="rId1"/>
    <sheet name="supply_chain_data_TR" sheetId="2" r:id="rId2"/>
  </sheets>
  <definedNames>
    <definedName name="_xlnm.Print_Area" localSheetId="0">'Transportation dashboard'!$A$1:$R$59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" i="1" l="1"/>
  <c r="I27" i="1"/>
  <c r="D27" i="1"/>
  <c r="C27" i="1"/>
  <c r="B27" i="1"/>
  <c r="I26" i="1"/>
  <c r="H26" i="1"/>
  <c r="G26" i="1"/>
  <c r="D26" i="1"/>
  <c r="C26" i="1"/>
  <c r="B26" i="1"/>
  <c r="I25" i="1"/>
  <c r="H25" i="1"/>
  <c r="G25" i="1"/>
  <c r="D25" i="1"/>
  <c r="C25" i="1"/>
  <c r="B25" i="1"/>
  <c r="I24" i="1"/>
  <c r="H24" i="1"/>
  <c r="G24" i="1"/>
  <c r="G27" i="1" s="1"/>
  <c r="D24" i="1"/>
  <c r="C24" i="1"/>
  <c r="C28" i="1" s="1"/>
  <c r="B24" i="1"/>
  <c r="B28" i="1" s="1"/>
  <c r="G20" i="1"/>
  <c r="F20" i="1"/>
  <c r="G19" i="1"/>
  <c r="F19" i="1"/>
  <c r="E19" i="1"/>
  <c r="D19" i="1"/>
  <c r="C19" i="1"/>
  <c r="B19" i="1"/>
  <c r="G18" i="1"/>
  <c r="F18" i="1"/>
  <c r="E18" i="1"/>
  <c r="D18" i="1"/>
  <c r="D20" i="1" s="1"/>
  <c r="C18" i="1"/>
  <c r="C20" i="1" s="1"/>
  <c r="B18" i="1"/>
  <c r="B20" i="1" s="1"/>
  <c r="H17" i="1"/>
  <c r="G17" i="1"/>
  <c r="F17" i="1"/>
  <c r="E17" i="1"/>
  <c r="D17" i="1"/>
  <c r="C17" i="1"/>
  <c r="B17" i="1"/>
  <c r="D13" i="1"/>
  <c r="D12" i="1"/>
  <c r="C12" i="1"/>
  <c r="B12" i="1"/>
  <c r="D11" i="1"/>
  <c r="C11" i="1"/>
  <c r="B11" i="1"/>
  <c r="D10" i="1"/>
  <c r="C10" i="1"/>
  <c r="B10" i="1"/>
  <c r="V5" i="1"/>
  <c r="R5" i="1"/>
  <c r="N5" i="1"/>
  <c r="J5" i="1"/>
  <c r="G5" i="1"/>
  <c r="C5" i="1"/>
  <c r="H18" i="1" l="1"/>
  <c r="H27" i="1"/>
  <c r="B13" i="1"/>
  <c r="H19" i="1"/>
  <c r="C13" i="1"/>
  <c r="E11" i="1" s="1"/>
  <c r="E20" i="1"/>
  <c r="H20" i="1" s="1"/>
  <c r="E10" i="1" l="1"/>
  <c r="E12" i="1"/>
</calcChain>
</file>

<file path=xl/sharedStrings.xml><?xml version="1.0" encoding="utf-8"?>
<sst xmlns="http://schemas.openxmlformats.org/spreadsheetml/2006/main" count="974" uniqueCount="186">
  <si>
    <t>E-Commerce Shipping and Revenue Dashboard</t>
  </si>
  <si>
    <t>Source: supply_chain_data_TR</t>
  </si>
  <si>
    <t>TOTAL REVENUE</t>
  </si>
  <si>
    <t>TOTAL UNITS SOLD</t>
  </si>
  <si>
    <t>TOTAL SHIPPING COST</t>
  </si>
  <si>
    <t>SHIPPING COST % OF REVENUE</t>
  </si>
  <si>
    <t>TOTAL TRANSPORT COST (MODE/ROUTE)</t>
  </si>
  <si>
    <t>AVG SHIPPING TIME (DAYS)</t>
  </si>
  <si>
    <t>1. PRODUCT TYPE SUMMARY</t>
  </si>
  <si>
    <t>Product Type</t>
  </si>
  <si>
    <t>Units Sold</t>
  </si>
  <si>
    <t>Revenue Generated</t>
  </si>
  <si>
    <t>Avg. Price</t>
  </si>
  <si>
    <t>Revenue Share %</t>
  </si>
  <si>
    <t>Cosmetics</t>
  </si>
  <si>
    <t>Haircare</t>
  </si>
  <si>
    <t>Skincare</t>
  </si>
  <si>
    <t>Total</t>
  </si>
  <si>
    <t>2. SHIPPING CARRIER SUMMARY</t>
  </si>
  <si>
    <t>Shipping Carrier</t>
  </si>
  <si>
    <t>Shipments</t>
  </si>
  <si>
    <t>Total Shipping Cost</t>
  </si>
  <si>
    <t>Avg. Shipping Cost/Order</t>
  </si>
  <si>
    <t>Avg. Shipping Time (days)</t>
  </si>
  <si>
    <t>Shipping Cost % of Revenue</t>
  </si>
  <si>
    <t>Carrier A</t>
  </si>
  <si>
    <t>Carrier B</t>
  </si>
  <si>
    <t>Carrier C</t>
  </si>
  <si>
    <t>Total / Avg.</t>
  </si>
  <si>
    <t>3. TRANSPORTATION COST BY MODE &amp; ROUTE</t>
  </si>
  <si>
    <t>Transport Mode</t>
  </si>
  <si>
    <t>Total Cost</t>
  </si>
  <si>
    <t>Avg. Cost/Shipment</t>
  </si>
  <si>
    <t>Route</t>
  </si>
  <si>
    <t>Air</t>
  </si>
  <si>
    <t>Route A</t>
  </si>
  <si>
    <t>Rail</t>
  </si>
  <si>
    <t>Route B</t>
  </si>
  <si>
    <t>Road</t>
  </si>
  <si>
    <t>Route C</t>
  </si>
  <si>
    <t>Sea</t>
  </si>
  <si>
    <t>Notes: "Total Shipping Cost" (KPI and Section 2) is now the combined Shipping costs (Column M, per-order carrier cost) plus Route/transportation Costs (Column X, per-shipment transportation cost) for each record. Section 3 still breaks out the Column X transportation cost alone by Mode and Route. All figures are calculated live via SUMIF/AVERAGEIF formulas against the 'supply_chain_data_TR' sheet and will update automatically if source data changes.</t>
  </si>
  <si>
    <t>Product type</t>
  </si>
  <si>
    <t>SKU</t>
  </si>
  <si>
    <t>Price</t>
  </si>
  <si>
    <t>Availability</t>
  </si>
  <si>
    <t>Number of products sold</t>
  </si>
  <si>
    <t>Revenue generated</t>
  </si>
  <si>
    <t>Customer demographics</t>
  </si>
  <si>
    <t>Stock levels</t>
  </si>
  <si>
    <t>Lead times</t>
  </si>
  <si>
    <t>Order quantities</t>
  </si>
  <si>
    <t>Shipping times</t>
  </si>
  <si>
    <t>Shipping carriers</t>
  </si>
  <si>
    <t>Shipping costs</t>
  </si>
  <si>
    <t>Supplier name</t>
  </si>
  <si>
    <t>Location</t>
  </si>
  <si>
    <t>Lead time</t>
  </si>
  <si>
    <t>Production volumes</t>
  </si>
  <si>
    <t>Manufacturing lead time</t>
  </si>
  <si>
    <t>Manufacturing costs</t>
  </si>
  <si>
    <t>Inspection results</t>
  </si>
  <si>
    <t>Defect rates</t>
  </si>
  <si>
    <t>Transportation modes</t>
  </si>
  <si>
    <t>Routes</t>
  </si>
  <si>
    <t>Costs</t>
  </si>
  <si>
    <t>haircare</t>
  </si>
  <si>
    <t>SKU0</t>
  </si>
  <si>
    <t>Non-binary</t>
  </si>
  <si>
    <t>Supplier 3</t>
  </si>
  <si>
    <t>Toronto</t>
  </si>
  <si>
    <t>Pending</t>
  </si>
  <si>
    <t>skincare</t>
  </si>
  <si>
    <t>SKU1</t>
  </si>
  <si>
    <t>Female</t>
  </si>
  <si>
    <t>SKU2</t>
  </si>
  <si>
    <t>Unknown</t>
  </si>
  <si>
    <t>Supplier 1</t>
  </si>
  <si>
    <t>SKU3</t>
  </si>
  <si>
    <t>Supplier 5</t>
  </si>
  <si>
    <t>Montreal</t>
  </si>
  <si>
    <t>Fail</t>
  </si>
  <si>
    <t>SKU4</t>
  </si>
  <si>
    <t>Vancouver</t>
  </si>
  <si>
    <t>SKU5</t>
  </si>
  <si>
    <t>Supplier 4</t>
  </si>
  <si>
    <t>Calgary</t>
  </si>
  <si>
    <t>SKU6</t>
  </si>
  <si>
    <t>Male</t>
  </si>
  <si>
    <t>cosmetics</t>
  </si>
  <si>
    <t>SKU7</t>
  </si>
  <si>
    <t>SKU8</t>
  </si>
  <si>
    <t>SKU9</t>
  </si>
  <si>
    <t>Supplier 2</t>
  </si>
  <si>
    <t>Halifax</t>
  </si>
  <si>
    <t>SKU10</t>
  </si>
  <si>
    <t>Pass</t>
  </si>
  <si>
    <t>SKU11</t>
  </si>
  <si>
    <t>SKU12</t>
  </si>
  <si>
    <t>SKU13</t>
  </si>
  <si>
    <t>SKU14</t>
  </si>
  <si>
    <t>SKU15</t>
  </si>
  <si>
    <t>SKU16</t>
  </si>
  <si>
    <t>SKU17</t>
  </si>
  <si>
    <t>SKU18</t>
  </si>
  <si>
    <t>SKU19</t>
  </si>
  <si>
    <t>SKU20</t>
  </si>
  <si>
    <t>SKU21</t>
  </si>
  <si>
    <t>SKU22</t>
  </si>
  <si>
    <t>SKU23</t>
  </si>
  <si>
    <t>SKU24</t>
  </si>
  <si>
    <t>SKU25</t>
  </si>
  <si>
    <t>SKU26</t>
  </si>
  <si>
    <t>SKU27</t>
  </si>
  <si>
    <t>SKU28</t>
  </si>
  <si>
    <t>SKU29</t>
  </si>
  <si>
    <t>SKU30</t>
  </si>
  <si>
    <t>SKU31</t>
  </si>
  <si>
    <t>SKU32</t>
  </si>
  <si>
    <t>SKU33</t>
  </si>
  <si>
    <t>SKU34</t>
  </si>
  <si>
    <t>SKU35</t>
  </si>
  <si>
    <t>SKU36</t>
  </si>
  <si>
    <t>SKU37</t>
  </si>
  <si>
    <t>SKU38</t>
  </si>
  <si>
    <t>SKU39</t>
  </si>
  <si>
    <t>SKU40</t>
  </si>
  <si>
    <t>SKU41</t>
  </si>
  <si>
    <t>SKU42</t>
  </si>
  <si>
    <t>SKU43</t>
  </si>
  <si>
    <t>SKU44</t>
  </si>
  <si>
    <t>SKU45</t>
  </si>
  <si>
    <t>SKU46</t>
  </si>
  <si>
    <t>SKU47</t>
  </si>
  <si>
    <t>SKU48</t>
  </si>
  <si>
    <t>SKU49</t>
  </si>
  <si>
    <t>SKU50</t>
  </si>
  <si>
    <t>SKU51</t>
  </si>
  <si>
    <t>SKU52</t>
  </si>
  <si>
    <t>SKU53</t>
  </si>
  <si>
    <t>SKU54</t>
  </si>
  <si>
    <t>SKU55</t>
  </si>
  <si>
    <t>SKU56</t>
  </si>
  <si>
    <t>SKU57</t>
  </si>
  <si>
    <t>SKU58</t>
  </si>
  <si>
    <t>SKU59</t>
  </si>
  <si>
    <t>SKU60</t>
  </si>
  <si>
    <t>SKU61</t>
  </si>
  <si>
    <t>SKU62</t>
  </si>
  <si>
    <t>SKU63</t>
  </si>
  <si>
    <t>SKU64</t>
  </si>
  <si>
    <t>SKU65</t>
  </si>
  <si>
    <t>SKU66</t>
  </si>
  <si>
    <t>SKU67</t>
  </si>
  <si>
    <t>SKU68</t>
  </si>
  <si>
    <t>SKU69</t>
  </si>
  <si>
    <t>SKU70</t>
  </si>
  <si>
    <t>SKU71</t>
  </si>
  <si>
    <t>SKU72</t>
  </si>
  <si>
    <t>SKU73</t>
  </si>
  <si>
    <t>SKU74</t>
  </si>
  <si>
    <t>SKU75</t>
  </si>
  <si>
    <t>SKU76</t>
  </si>
  <si>
    <t>SKU77</t>
  </si>
  <si>
    <t>SKU78</t>
  </si>
  <si>
    <t>SKU79</t>
  </si>
  <si>
    <t>SKU80</t>
  </si>
  <si>
    <t>SKU81</t>
  </si>
  <si>
    <t>SKU82</t>
  </si>
  <si>
    <t>SKU83</t>
  </si>
  <si>
    <t>SKU84</t>
  </si>
  <si>
    <t>SKU85</t>
  </si>
  <si>
    <t>SKU86</t>
  </si>
  <si>
    <t>SKU87</t>
  </si>
  <si>
    <t>SKU88</t>
  </si>
  <si>
    <t>SKU89</t>
  </si>
  <si>
    <t>SKU90</t>
  </si>
  <si>
    <t>SKU91</t>
  </si>
  <si>
    <t>SKU92</t>
  </si>
  <si>
    <t>SKU93</t>
  </si>
  <si>
    <t>SKU94</t>
  </si>
  <si>
    <t>SKU95</t>
  </si>
  <si>
    <t>SKU96</t>
  </si>
  <si>
    <t>SKU97</t>
  </si>
  <si>
    <t>SKU98</t>
  </si>
  <si>
    <t>SKU99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</si>
</sst>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0.0%"/>
    <numFmt numFmtId="166" formatCode="0.0"/>
  </numFmts>
  <fonts count="11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i/>
      <sz val="10"/>
      <color rgb="FFD9E2F3"/>
      <name val="Arial"/>
      <charset val="1"/>
    </font>
    <font>
      <b/>
      <sz val="9"/>
      <color rgb="FFFFFFFF"/>
      <name val="Arial"/>
      <charset val="1"/>
    </font>
    <font>
      <b/>
      <sz val="16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i/>
      <sz val="8"/>
      <color rgb="FF808080"/>
      <name val="Arial"/>
      <charset val="1"/>
    </font>
    <font>
      <b/>
      <sz val="11"/>
      <color rgb="FFFFFFFF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4472C4"/>
        <bgColor rgb="FF4F81BD"/>
      </patternFill>
    </fill>
    <fill>
      <patternFill patternType="solid">
        <fgColor rgb="FFED7D31"/>
        <bgColor rgb="FFFF8080"/>
      </patternFill>
    </fill>
    <fill>
      <patternFill patternType="solid">
        <fgColor rgb="FF70AD47"/>
        <bgColor rgb="FF9BBB59"/>
      </patternFill>
    </fill>
    <fill>
      <patternFill patternType="solid">
        <fgColor rgb="FFFFC000"/>
        <bgColor rgb="FFFF9900"/>
      </patternFill>
    </fill>
    <fill>
      <patternFill patternType="solid">
        <fgColor rgb="FF8064A2"/>
        <bgColor rgb="FF808080"/>
      </patternFill>
    </fill>
    <fill>
      <patternFill patternType="solid">
        <fgColor rgb="FF31859B"/>
        <bgColor rgb="FF4F81BD"/>
      </patternFill>
    </fill>
    <fill>
      <patternFill patternType="solid">
        <fgColor rgb="FF2E5395"/>
        <bgColor rgb="FF1F3864"/>
      </patternFill>
    </fill>
    <fill>
      <patternFill patternType="solid">
        <fgColor rgb="FFF2F2F2"/>
        <bgColor rgb="FFFFFFFF"/>
      </patternFill>
    </fill>
    <fill>
      <patternFill patternType="solid">
        <fgColor rgb="FFD9E2F3"/>
        <bgColor rgb="FFD9D9D9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8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5" xfId="0" applyFont="1" applyBorder="1"/>
    <xf numFmtId="3" fontId="7" fillId="0" borderId="6" xfId="0" applyNumberFormat="1" applyFont="1" applyBorder="1"/>
    <xf numFmtId="164" fontId="7" fillId="0" borderId="6" xfId="0" applyNumberFormat="1" applyFont="1" applyBorder="1"/>
    <xf numFmtId="165" fontId="7" fillId="0" borderId="6" xfId="0" applyNumberFormat="1" applyFont="1" applyBorder="1"/>
    <xf numFmtId="0" fontId="7" fillId="10" borderId="5" xfId="0" applyFont="1" applyFill="1" applyBorder="1"/>
    <xf numFmtId="3" fontId="7" fillId="10" borderId="6" xfId="0" applyNumberFormat="1" applyFont="1" applyFill="1" applyBorder="1"/>
    <xf numFmtId="164" fontId="7" fillId="10" borderId="6" xfId="0" applyNumberFormat="1" applyFont="1" applyFill="1" applyBorder="1"/>
    <xf numFmtId="165" fontId="7" fillId="10" borderId="6" xfId="0" applyNumberFormat="1" applyFont="1" applyFill="1" applyBorder="1"/>
    <xf numFmtId="0" fontId="8" fillId="11" borderId="5" xfId="0" applyFont="1" applyFill="1" applyBorder="1"/>
    <xf numFmtId="3" fontId="8" fillId="11" borderId="6" xfId="0" applyNumberFormat="1" applyFont="1" applyFill="1" applyBorder="1"/>
    <xf numFmtId="164" fontId="8" fillId="11" borderId="6" xfId="0" applyNumberFormat="1" applyFont="1" applyFill="1" applyBorder="1"/>
    <xf numFmtId="165" fontId="8" fillId="11" borderId="6" xfId="0" applyNumberFormat="1" applyFont="1" applyFill="1" applyBorder="1"/>
    <xf numFmtId="166" fontId="7" fillId="0" borderId="6" xfId="0" applyNumberFormat="1" applyFont="1" applyBorder="1"/>
    <xf numFmtId="10" fontId="7" fillId="0" borderId="6" xfId="0" applyNumberFormat="1" applyFont="1" applyBorder="1"/>
    <xf numFmtId="166" fontId="7" fillId="10" borderId="6" xfId="0" applyNumberFormat="1" applyFont="1" applyFill="1" applyBorder="1"/>
    <xf numFmtId="10" fontId="7" fillId="10" borderId="6" xfId="0" applyNumberFormat="1" applyFont="1" applyFill="1" applyBorder="1"/>
    <xf numFmtId="166" fontId="8" fillId="11" borderId="6" xfId="0" applyNumberFormat="1" applyFont="1" applyFill="1" applyBorder="1"/>
    <xf numFmtId="10" fontId="8" fillId="11" borderId="6" xfId="0" applyNumberFormat="1" applyFont="1" applyFill="1" applyBorder="1"/>
    <xf numFmtId="0" fontId="7" fillId="0" borderId="6" xfId="0" applyFont="1" applyBorder="1"/>
    <xf numFmtId="0" fontId="7" fillId="10" borderId="6" xfId="0" applyFont="1" applyFill="1" applyBorder="1"/>
    <xf numFmtId="0" fontId="8" fillId="11" borderId="6" xfId="0" applyFont="1" applyFill="1" applyBorder="1"/>
    <xf numFmtId="0" fontId="0" fillId="0" borderId="8" xfId="0" applyBorder="1"/>
    <xf numFmtId="0" fontId="0" fillId="0" borderId="9" xfId="0" applyBorder="1"/>
    <xf numFmtId="0" fontId="10" fillId="2" borderId="6" xfId="0" applyFont="1" applyFill="1" applyBorder="1" applyAlignment="1">
      <alignment horizontal="center" vertical="center" wrapText="1"/>
    </xf>
    <xf numFmtId="2" fontId="7" fillId="0" borderId="6" xfId="0" applyNumberFormat="1" applyFont="1" applyBorder="1"/>
    <xf numFmtId="0" fontId="5" fillId="9" borderId="3" xfId="0" applyFont="1" applyFill="1" applyBorder="1" applyAlignment="1">
      <alignment horizontal="left" vertical="center" indent="1"/>
    </xf>
    <xf numFmtId="0" fontId="9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0AD47"/>
      <rgbColor rgb="FF800080"/>
      <rgbColor rgb="FF4F81BD"/>
      <rgbColor rgb="FFBFBFBF"/>
      <rgbColor rgb="FF808080"/>
      <rgbColor rgb="FF9999FF"/>
      <rgbColor rgb="FFC0504D"/>
      <rgbColor rgb="FFF2F2F2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3B3B3"/>
      <rgbColor rgb="FFFF99CC"/>
      <rgbColor rgb="FFCC99FF"/>
      <rgbColor rgb="FFFFCC99"/>
      <rgbColor rgb="FF4472C4"/>
      <rgbColor rgb="FF33CCCC"/>
      <rgbColor rgb="FF9BBB59"/>
      <rgbColor rgb="FFFFC000"/>
      <rgbColor rgb="FFFF9900"/>
      <rgbColor rgb="FFED7D31"/>
      <rgbColor rgb="FF8064A2"/>
      <rgbColor rgb="FF878787"/>
      <rgbColor rgb="FF1F3864"/>
      <rgbColor rgb="FF31859B"/>
      <rgbColor rgb="FF003300"/>
      <rgbColor rgb="FF333300"/>
      <rgbColor rgb="FF993300"/>
      <rgbColor rgb="FF993366"/>
      <rgbColor rgb="FF2E539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CA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Revenue Share by Product Type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'Transportation dashboard'!$C$9</c:f>
              <c:strCache>
                <c:ptCount val="1"/>
                <c:pt idx="0">
                  <c:v>Revenue Generated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F81B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2860-48DD-AFC2-4E8E2026F078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2860-48DD-AFC2-4E8E2026F078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2860-48DD-AFC2-4E8E2026F078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2860-48DD-AFC2-4E8E2026F078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2860-48DD-AFC2-4E8E2026F078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2860-48DD-AFC2-4E8E2026F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'Transportation dashboard'!$A$10:$A$12</c:f>
              <c:strCache>
                <c:ptCount val="3"/>
                <c:pt idx="0">
                  <c:v>Cosmetics</c:v>
                </c:pt>
                <c:pt idx="1">
                  <c:v>Haircare</c:v>
                </c:pt>
                <c:pt idx="2">
                  <c:v>Skincare</c:v>
                </c:pt>
              </c:strCache>
            </c:strRef>
          </c:cat>
          <c:val>
            <c:numRef>
              <c:f>'Transportation dashboard'!$C$10:$C$12</c:f>
              <c:numCache>
                <c:formatCode>\$#,##0.00</c:formatCode>
                <c:ptCount val="3"/>
                <c:pt idx="0">
                  <c:v>161521.26999999996</c:v>
                </c:pt>
                <c:pt idx="1">
                  <c:v>174455.41999999998</c:v>
                </c:pt>
                <c:pt idx="2">
                  <c:v>241628.17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60-48DD-AFC2-4E8E2026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CA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Units Sold by Product Type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'Transportation dashboard'!$B$9</c:f>
              <c:strCache>
                <c:ptCount val="1"/>
                <c:pt idx="0">
                  <c:v>Units Sold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'Transportation dashboard'!$A$10:$A$12</c:f>
              <c:strCache>
                <c:ptCount val="3"/>
                <c:pt idx="0">
                  <c:v>Cosmetics</c:v>
                </c:pt>
                <c:pt idx="1">
                  <c:v>Haircare</c:v>
                </c:pt>
                <c:pt idx="2">
                  <c:v>Skincare</c:v>
                </c:pt>
              </c:strCache>
            </c:strRef>
          </c:cat>
          <c:val>
            <c:numRef>
              <c:f>'Transportation dashboard'!$B$10:$B$12</c:f>
              <c:numCache>
                <c:formatCode>#,##0</c:formatCode>
                <c:ptCount val="3"/>
                <c:pt idx="0">
                  <c:v>11757</c:v>
                </c:pt>
                <c:pt idx="1">
                  <c:v>13611</c:v>
                </c:pt>
                <c:pt idx="2">
                  <c:v>20731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4-40FF-934A-9D2A0D455A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5358361"/>
        <c:axId val="20972106"/>
      </c:barChart>
      <c:catAx>
        <c:axId val="753583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972106"/>
        <c:crosses val="autoZero"/>
        <c:auto val="1"/>
        <c:lblAlgn val="ctr"/>
        <c:lblOffset val="100"/>
        <c:noMultiLvlLbl val="0"/>
      </c:catAx>
      <c:valAx>
        <c:axId val="2097210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CA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Units Sold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535836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CA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Revenue vs. Total Shipping Cost by Carrier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'Transportation dashboard'!$D$16</c:f>
              <c:strCache>
                <c:ptCount val="1"/>
                <c:pt idx="0">
                  <c:v>Revenue Generated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'Transportation dashboard'!$A$17:$A$19</c:f>
              <c:strCache>
                <c:ptCount val="3"/>
                <c:pt idx="0">
                  <c:v>Carrier A</c:v>
                </c:pt>
                <c:pt idx="1">
                  <c:v>Carrier B</c:v>
                </c:pt>
                <c:pt idx="2">
                  <c:v>Carrier C</c:v>
                </c:pt>
              </c:strCache>
            </c:strRef>
          </c:cat>
          <c:val>
            <c:numRef>
              <c:f>'Transportation dashboard'!$D$17:$D$19</c:f>
              <c:numCache>
                <c:formatCode>\$#,##0.00</c:formatCode>
                <c:ptCount val="3"/>
                <c:pt idx="0">
                  <c:v>142630.03999999998</c:v>
                </c:pt>
                <c:pt idx="1">
                  <c:v>250094.64</c:v>
                </c:pt>
                <c:pt idx="2">
                  <c:v>184880.18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E-4259-B07A-87335ABB2DBB}"/>
            </c:ext>
          </c:extLst>
        </c:ser>
        <c:ser>
          <c:idx val="1"/>
          <c:order val="1"/>
          <c:tx>
            <c:strRef>
              <c:f>'Transportation dashboard'!$E$16</c:f>
              <c:strCache>
                <c:ptCount val="1"/>
                <c:pt idx="0">
                  <c:v>Total Shipping Cost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'Transportation dashboard'!$A$17:$A$19</c:f>
              <c:strCache>
                <c:ptCount val="3"/>
                <c:pt idx="0">
                  <c:v>Carrier A</c:v>
                </c:pt>
                <c:pt idx="1">
                  <c:v>Carrier B</c:v>
                </c:pt>
                <c:pt idx="2">
                  <c:v>Carrier C</c:v>
                </c:pt>
              </c:strCache>
            </c:strRef>
          </c:cat>
          <c:val>
            <c:numRef>
              <c:f>'Transportation dashboard'!$E$17:$E$19</c:f>
              <c:numCache>
                <c:formatCode>\$#,##0.00</c:formatCode>
                <c:ptCount val="3"/>
                <c:pt idx="0">
                  <c:v>14082.599999999999</c:v>
                </c:pt>
                <c:pt idx="1">
                  <c:v>22962.33</c:v>
                </c:pt>
                <c:pt idx="2">
                  <c:v>16434.460000000003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E-4259-B07A-87335ABB2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42660"/>
        <c:axId val="20890058"/>
      </c:barChart>
      <c:catAx>
        <c:axId val="159426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0890058"/>
        <c:crosses val="autoZero"/>
        <c:auto val="1"/>
        <c:lblAlgn val="ctr"/>
        <c:lblOffset val="100"/>
        <c:noMultiLvlLbl val="0"/>
      </c:catAx>
      <c:valAx>
        <c:axId val="2089005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CA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594266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CA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Avg. Shipping Time by Carrier (days)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'Transportation dashboard'!$G$16</c:f>
              <c:strCache>
                <c:ptCount val="1"/>
                <c:pt idx="0">
                  <c:v>Avg. Shipping Time (days)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'Transportation dashboard'!$A$17:$A$19</c:f>
              <c:strCache>
                <c:ptCount val="3"/>
                <c:pt idx="0">
                  <c:v>Carrier A</c:v>
                </c:pt>
                <c:pt idx="1">
                  <c:v>Carrier B</c:v>
                </c:pt>
                <c:pt idx="2">
                  <c:v>Carrier C</c:v>
                </c:pt>
              </c:strCache>
            </c:strRef>
          </c:cat>
          <c:val>
            <c:numRef>
              <c:f>'Transportation dashboard'!$G$17:$G$19</c:f>
              <c:numCache>
                <c:formatCode>0.0</c:formatCode>
                <c:ptCount val="3"/>
                <c:pt idx="0">
                  <c:v>6.1428571428571432</c:v>
                </c:pt>
                <c:pt idx="1">
                  <c:v>5.3023255813953485</c:v>
                </c:pt>
                <c:pt idx="2">
                  <c:v>6.0344827586206895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3-4015-B27B-A3E91C369E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539723"/>
        <c:axId val="74330813"/>
      </c:barChart>
      <c:catAx>
        <c:axId val="1653972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330813"/>
        <c:crosses val="autoZero"/>
        <c:auto val="1"/>
        <c:lblAlgn val="ctr"/>
        <c:lblOffset val="100"/>
        <c:noMultiLvlLbl val="0"/>
      </c:catAx>
      <c:valAx>
        <c:axId val="7433081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CA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Days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653972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CA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Total Transportation Cost by Mode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'Transportation dashboard'!$C$23</c:f>
              <c:strCache>
                <c:ptCount val="1"/>
                <c:pt idx="0">
                  <c:v>Total Cost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'Transportation dashboard'!$A$24:$A$27</c:f>
              <c:strCache>
                <c:ptCount val="4"/>
                <c:pt idx="0">
                  <c:v>Air</c:v>
                </c:pt>
                <c:pt idx="1">
                  <c:v>Rail</c:v>
                </c:pt>
                <c:pt idx="2">
                  <c:v>Road</c:v>
                </c:pt>
                <c:pt idx="3">
                  <c:v>Sea</c:v>
                </c:pt>
              </c:strCache>
            </c:strRef>
          </c:cat>
          <c:val>
            <c:numRef>
              <c:f>'Transportation dashboard'!$C$24:$C$27</c:f>
              <c:numCache>
                <c:formatCode>\$#,##0.00</c:formatCode>
                <c:ptCount val="4"/>
                <c:pt idx="0">
                  <c:v>14604.509999999998</c:v>
                </c:pt>
                <c:pt idx="1">
                  <c:v>15168.93</c:v>
                </c:pt>
                <c:pt idx="2">
                  <c:v>16048.199999999999</c:v>
                </c:pt>
                <c:pt idx="3">
                  <c:v>7102.93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4-4C9C-B428-0AE2223F5C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807320"/>
        <c:axId val="93473128"/>
      </c:barChart>
      <c:catAx>
        <c:axId val="558073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3473128"/>
        <c:crosses val="autoZero"/>
        <c:auto val="1"/>
        <c:lblAlgn val="ctr"/>
        <c:lblOffset val="100"/>
        <c:noMultiLvlLbl val="0"/>
      </c:catAx>
      <c:valAx>
        <c:axId val="9347312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n-CA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Cost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58073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CA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Total Transportation Cost by Route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'Transportation dashboard'!$H$23</c:f>
              <c:strCache>
                <c:ptCount val="1"/>
                <c:pt idx="0">
                  <c:v>Total Cost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'Transportation dashboard'!$F$24:$F$26</c:f>
              <c:strCache>
                <c:ptCount val="3"/>
                <c:pt idx="0">
                  <c:v>Route A</c:v>
                </c:pt>
                <c:pt idx="1">
                  <c:v>Route B</c:v>
                </c:pt>
                <c:pt idx="2">
                  <c:v>Route C</c:v>
                </c:pt>
              </c:strCache>
            </c:strRef>
          </c:cat>
          <c:val>
            <c:numRef>
              <c:f>'Transportation dashboard'!$H$24:$H$26</c:f>
              <c:numCache>
                <c:formatCode>\$#,##0.00</c:formatCode>
                <c:ptCount val="3"/>
                <c:pt idx="0">
                  <c:v>20875.75</c:v>
                </c:pt>
                <c:pt idx="1">
                  <c:v>22039.4</c:v>
                </c:pt>
                <c:pt idx="2">
                  <c:v>10009.42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6-4CB6-B11D-8D171F9A98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9309282"/>
        <c:axId val="12848865"/>
      </c:barChart>
      <c:catAx>
        <c:axId val="3930928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2848865"/>
        <c:crosses val="autoZero"/>
        <c:auto val="1"/>
        <c:lblAlgn val="ctr"/>
        <c:lblOffset val="100"/>
        <c:noMultiLvlLbl val="0"/>
      </c:catAx>
      <c:valAx>
        <c:axId val="1284886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lang="en-CA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CA" sz="1000" b="1" strike="noStrike" spc="-1">
                    <a:solidFill>
                      <a:srgbClr val="000000"/>
                    </a:solidFill>
                    <a:latin typeface="Calibri"/>
                  </a:rPr>
                  <a:t>Cost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930928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74160</xdr:colOff>
      <xdr:row>7</xdr:row>
      <xdr:rowOff>0</xdr:rowOff>
    </xdr:from>
    <xdr:to>
      <xdr:col>15</xdr:col>
      <xdr:colOff>571320</xdr:colOff>
      <xdr:row>28</xdr:row>
      <xdr:rowOff>31320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0</xdr:colOff>
      <xdr:row>7</xdr:row>
      <xdr:rowOff>0</xdr:rowOff>
    </xdr:from>
    <xdr:to>
      <xdr:col>23</xdr:col>
      <xdr:colOff>95040</xdr:colOff>
      <xdr:row>16</xdr:row>
      <xdr:rowOff>52710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116280</xdr:colOff>
      <xdr:row>29</xdr:row>
      <xdr:rowOff>29520</xdr:rowOff>
    </xdr:from>
    <xdr:to>
      <xdr:col>8</xdr:col>
      <xdr:colOff>1068916</xdr:colOff>
      <xdr:row>44</xdr:row>
      <xdr:rowOff>69120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16</xdr:col>
      <xdr:colOff>0</xdr:colOff>
      <xdr:row>17</xdr:row>
      <xdr:rowOff>61200</xdr:rowOff>
    </xdr:from>
    <xdr:to>
      <xdr:col>23</xdr:col>
      <xdr:colOff>126720</xdr:colOff>
      <xdr:row>28</xdr:row>
      <xdr:rowOff>105330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127023</xdr:colOff>
      <xdr:row>29</xdr:row>
      <xdr:rowOff>56880</xdr:rowOff>
    </xdr:from>
    <xdr:to>
      <xdr:col>15</xdr:col>
      <xdr:colOff>422050</xdr:colOff>
      <xdr:row>44</xdr:row>
      <xdr:rowOff>99000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10757</xdr:colOff>
      <xdr:row>29</xdr:row>
      <xdr:rowOff>78047</xdr:rowOff>
    </xdr:from>
    <xdr:to>
      <xdr:col>23</xdr:col>
      <xdr:colOff>112997</xdr:colOff>
      <xdr:row>44</xdr:row>
      <xdr:rowOff>120167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306917</xdr:colOff>
      <xdr:row>3</xdr:row>
      <xdr:rowOff>21167</xdr:rowOff>
    </xdr:from>
    <xdr:to>
      <xdr:col>1</xdr:col>
      <xdr:colOff>381000</xdr:colOff>
      <xdr:row>6</xdr:row>
      <xdr:rowOff>85074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FC58E08-CA71-4CDB-9FB3-2CF9DC68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6917" y="878417"/>
          <a:ext cx="1270000" cy="99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A1:X48"/>
  <sheetViews>
    <sheetView showGridLines="0" tabSelected="1" zoomScale="90" zoomScaleNormal="90" workbookViewId="0">
      <selection activeCell="Z34" sqref="Z34"/>
    </sheetView>
  </sheetViews>
  <sheetFormatPr defaultColWidth="8.7109375" defaultRowHeight="15" x14ac:dyDescent="0.25"/>
  <cols>
    <col min="1" max="1" width="18" customWidth="1"/>
    <col min="2" max="2" width="11" customWidth="1"/>
    <col min="3" max="3" width="19.42578125" customWidth="1"/>
    <col min="4" max="4" width="14.28515625" customWidth="1"/>
    <col min="5" max="8" width="11" customWidth="1"/>
    <col min="9" max="9" width="16" customWidth="1"/>
    <col min="10" max="25" width="10" customWidth="1"/>
  </cols>
  <sheetData>
    <row r="1" spans="1:24" ht="33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ht="18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x14ac:dyDescent="0.25">
      <c r="A3" s="15"/>
      <c r="X3" s="16"/>
    </row>
    <row r="4" spans="1:24" ht="33.75" customHeight="1" x14ac:dyDescent="0.25">
      <c r="C4" s="12" t="s">
        <v>2</v>
      </c>
      <c r="D4" s="12"/>
      <c r="G4" s="11" t="s">
        <v>3</v>
      </c>
      <c r="H4" s="11"/>
      <c r="J4" s="10" t="s">
        <v>4</v>
      </c>
      <c r="K4" s="10"/>
      <c r="N4" s="9" t="s">
        <v>5</v>
      </c>
      <c r="O4" s="9"/>
      <c r="R4" s="8" t="s">
        <v>6</v>
      </c>
      <c r="S4" s="8"/>
      <c r="V4" s="7" t="s">
        <v>7</v>
      </c>
      <c r="W4" s="7"/>
      <c r="X4" s="16"/>
    </row>
    <row r="5" spans="1:24" ht="15" customHeight="1" x14ac:dyDescent="0.25">
      <c r="C5" s="6" t="str">
        <f>"$"&amp;TEXT(SUM(supply_chain_data_TR!F2:F101),"#,##0")</f>
        <v>$577,605</v>
      </c>
      <c r="D5" s="6"/>
      <c r="G5" s="5" t="str">
        <f>TEXT(SUM(supply_chain_data_TR!E2:E101),"#,##0")</f>
        <v>46,099</v>
      </c>
      <c r="H5" s="5"/>
      <c r="J5" s="4" t="str">
        <f>"$"&amp;TEXT(SUM(supply_chain_data_TR!M2:M101)+SUM(supply_chain_data_TR!X2:X101),"#,##0")</f>
        <v>$53,479</v>
      </c>
      <c r="K5" s="4"/>
      <c r="N5" s="3" t="str">
        <f>TEXT((SUM(supply_chain_data_TR!M2:M101)+SUM(supply_chain_data_TR!X2:X101))/SUM(supply_chain_data_TR!F2:F101),"0.0%")</f>
        <v>9.3%</v>
      </c>
      <c r="O5" s="3"/>
      <c r="R5" s="2" t="str">
        <f>"$"&amp;TEXT(SUM(supply_chain_data_TR!X2:X101),"#,##0")</f>
        <v>$52,925</v>
      </c>
      <c r="S5" s="2"/>
      <c r="V5" s="1" t="str">
        <f>TEXT(AVERAGE(supply_chain_data_TR!K2:K101),"0.0")</f>
        <v>5.8</v>
      </c>
      <c r="W5" s="1"/>
      <c r="X5" s="16"/>
    </row>
    <row r="6" spans="1:24" ht="24" customHeight="1" x14ac:dyDescent="0.25">
      <c r="C6" s="6"/>
      <c r="D6" s="6"/>
      <c r="G6" s="5"/>
      <c r="H6" s="5"/>
      <c r="J6" s="4"/>
      <c r="K6" s="4"/>
      <c r="N6" s="3"/>
      <c r="O6" s="3"/>
      <c r="R6" s="2"/>
      <c r="S6" s="2"/>
      <c r="V6" s="1"/>
      <c r="W6" s="1"/>
      <c r="X6" s="16"/>
    </row>
    <row r="7" spans="1:24" x14ac:dyDescent="0.25">
      <c r="A7" s="15"/>
      <c r="X7" s="16"/>
    </row>
    <row r="8" spans="1:24" ht="19.5" customHeight="1" x14ac:dyDescent="0.25">
      <c r="A8" s="44" t="s">
        <v>8</v>
      </c>
      <c r="B8" s="44"/>
      <c r="C8" s="44"/>
      <c r="D8" s="44"/>
      <c r="E8" s="44"/>
      <c r="X8" s="16"/>
    </row>
    <row r="9" spans="1:24" ht="23.25" customHeight="1" x14ac:dyDescent="0.25">
      <c r="A9" s="17" t="s">
        <v>9</v>
      </c>
      <c r="B9" s="18" t="s">
        <v>10</v>
      </c>
      <c r="C9" s="18" t="s">
        <v>11</v>
      </c>
      <c r="D9" s="18" t="s">
        <v>12</v>
      </c>
      <c r="E9" s="18" t="s">
        <v>13</v>
      </c>
      <c r="X9" s="16"/>
    </row>
    <row r="10" spans="1:24" ht="15" customHeight="1" x14ac:dyDescent="0.25">
      <c r="A10" s="19" t="s">
        <v>14</v>
      </c>
      <c r="B10" s="20">
        <f>SUMIF(supply_chain_data_TR!$A$2:$A$101,$A10,supply_chain_data_TR!$E$2:$E$101)</f>
        <v>11757</v>
      </c>
      <c r="C10" s="21">
        <f>SUMIF(supply_chain_data_TR!$A$2:$A$101,$A10,supply_chain_data_TR!$F$2:$F$101)</f>
        <v>161521.26999999996</v>
      </c>
      <c r="D10" s="21">
        <f>AVERAGEIF(supply_chain_data_TR!$A$2:$A$101,$A10,supply_chain_data_TR!$C$2:$C$101)</f>
        <v>57.361153846153847</v>
      </c>
      <c r="E10" s="22">
        <f>C10/$C$13</f>
        <v>0.27963973502577516</v>
      </c>
      <c r="X10" s="16"/>
    </row>
    <row r="11" spans="1:24" ht="15" customHeight="1" x14ac:dyDescent="0.25">
      <c r="A11" s="23" t="s">
        <v>15</v>
      </c>
      <c r="B11" s="24">
        <f>SUMIF(supply_chain_data_TR!$A$2:$A$101,$A11,supply_chain_data_TR!$E$2:$E$101)</f>
        <v>13611</v>
      </c>
      <c r="C11" s="25">
        <f>SUMIF(supply_chain_data_TR!$A$2:$A$101,$A11,supply_chain_data_TR!$F$2:$F$101)</f>
        <v>174455.41999999998</v>
      </c>
      <c r="D11" s="25">
        <f>AVERAGEIF(supply_chain_data_TR!$A$2:$A$101,$A11,supply_chain_data_TR!$C$2:$C$101)</f>
        <v>46.014117647058818</v>
      </c>
      <c r="E11" s="26">
        <f>C11/$C$13</f>
        <v>0.30203246558555619</v>
      </c>
      <c r="X11" s="16"/>
    </row>
    <row r="12" spans="1:24" ht="15" customHeight="1" x14ac:dyDescent="0.25">
      <c r="A12" s="19" t="s">
        <v>16</v>
      </c>
      <c r="B12" s="20">
        <f>SUMIF(supply_chain_data_TR!$A$2:$A$101,$A12,supply_chain_data_TR!$E$2:$E$101)</f>
        <v>20731</v>
      </c>
      <c r="C12" s="21">
        <f>SUMIF(supply_chain_data_TR!$A$2:$A$101,$A12,supply_chain_data_TR!$F$2:$F$101)</f>
        <v>241628.17</v>
      </c>
      <c r="D12" s="21">
        <f>AVERAGEIF(supply_chain_data_TR!$A$2:$A$101,$A12,supply_chain_data_TR!$C$2:$C$101)</f>
        <v>47.259499999999989</v>
      </c>
      <c r="E12" s="22">
        <f>C12/$C$13</f>
        <v>0.4183277993886686</v>
      </c>
      <c r="X12" s="16"/>
    </row>
    <row r="13" spans="1:24" ht="15" customHeight="1" x14ac:dyDescent="0.25">
      <c r="A13" s="27" t="s">
        <v>17</v>
      </c>
      <c r="B13" s="28">
        <f>SUM(B10:B12)</f>
        <v>46099</v>
      </c>
      <c r="C13" s="29">
        <f>SUM(C10:C12)</f>
        <v>577604.86</v>
      </c>
      <c r="D13" s="29">
        <f>AVERAGE(supply_chain_data_TR!$C$2:$C$101)</f>
        <v>49.46250000000002</v>
      </c>
      <c r="E13" s="30">
        <v>1</v>
      </c>
      <c r="X13" s="16"/>
    </row>
    <row r="14" spans="1:24" x14ac:dyDescent="0.25">
      <c r="A14" s="15"/>
      <c r="X14" s="16"/>
    </row>
    <row r="15" spans="1:24" ht="19.5" customHeight="1" x14ac:dyDescent="0.25">
      <c r="A15" s="44" t="s">
        <v>18</v>
      </c>
      <c r="B15" s="44"/>
      <c r="C15" s="44"/>
      <c r="D15" s="44"/>
      <c r="E15" s="44"/>
      <c r="F15" s="44"/>
      <c r="G15" s="44"/>
      <c r="H15" s="44"/>
      <c r="X15" s="16"/>
    </row>
    <row r="16" spans="1:24" ht="51" customHeight="1" x14ac:dyDescent="0.25">
      <c r="A16" s="17" t="s">
        <v>19</v>
      </c>
      <c r="B16" s="18" t="s">
        <v>20</v>
      </c>
      <c r="C16" s="18" t="s">
        <v>10</v>
      </c>
      <c r="D16" s="18" t="s">
        <v>11</v>
      </c>
      <c r="E16" s="18" t="s">
        <v>21</v>
      </c>
      <c r="F16" s="18" t="s">
        <v>22</v>
      </c>
      <c r="G16" s="18" t="s">
        <v>23</v>
      </c>
      <c r="H16" s="18" t="s">
        <v>24</v>
      </c>
      <c r="X16" s="16"/>
    </row>
    <row r="17" spans="1:24" ht="15" customHeight="1" x14ac:dyDescent="0.25">
      <c r="A17" s="19" t="s">
        <v>25</v>
      </c>
      <c r="B17" s="20">
        <f>COUNTIF(supply_chain_data_TR!$L$2:$L$101,$A17)</f>
        <v>28</v>
      </c>
      <c r="C17" s="20">
        <f>SUMIF(supply_chain_data_TR!$L$2:$L$101,$A17,supply_chain_data_TR!$E$2:$E$101)</f>
        <v>15081</v>
      </c>
      <c r="D17" s="21">
        <f>SUMIF(supply_chain_data_TR!$L$2:$L$101,$A17,supply_chain_data_TR!$F$2:$F$101)</f>
        <v>142630.03999999998</v>
      </c>
      <c r="E17" s="21">
        <f>SUMIF(supply_chain_data_TR!$L$2:$L$101,$A17,supply_chain_data_TR!$M$2:$M$101)+SUMIF(supply_chain_data_TR!$L$2:$L$101,$A17,supply_chain_data_TR!$X$2:$X$101)</f>
        <v>14082.599999999999</v>
      </c>
      <c r="F17" s="21">
        <f>AVERAGEIF(supply_chain_data_TR!$L$2:$L$101,$A17,supply_chain_data_TR!$M$2:$M$101)+AVERAGEIF(supply_chain_data_TR!$L$2:$L$101,$A17,supply_chain_data_TR!$X$2:$X$101)</f>
        <v>502.94999999999993</v>
      </c>
      <c r="G17" s="31">
        <f>AVERAGEIF(supply_chain_data_TR!$L$2:$L$101,$A17,supply_chain_data_TR!$K$2:$K$101)</f>
        <v>6.1428571428571432</v>
      </c>
      <c r="H17" s="32">
        <f>E17/D17</f>
        <v>9.8735161260559146E-2</v>
      </c>
      <c r="X17" s="16"/>
    </row>
    <row r="18" spans="1:24" ht="15" customHeight="1" x14ac:dyDescent="0.25">
      <c r="A18" s="23" t="s">
        <v>26</v>
      </c>
      <c r="B18" s="24">
        <f>COUNTIF(supply_chain_data_TR!$L$2:$L$101,$A18)</f>
        <v>43</v>
      </c>
      <c r="C18" s="24">
        <f>SUMIF(supply_chain_data_TR!$L$2:$L$101,$A18,supply_chain_data_TR!$E$2:$E$101)</f>
        <v>20889</v>
      </c>
      <c r="D18" s="25">
        <f>SUMIF(supply_chain_data_TR!$L$2:$L$101,$A18,supply_chain_data_TR!$F$2:$F$101)</f>
        <v>250094.64</v>
      </c>
      <c r="E18" s="25">
        <f>SUMIF(supply_chain_data_TR!$L$2:$L$101,$A18,supply_chain_data_TR!$M$2:$M$101)+SUMIF(supply_chain_data_TR!$L$2:$L$101,$A18,supply_chain_data_TR!$X$2:$X$101)</f>
        <v>22962.33</v>
      </c>
      <c r="F18" s="25">
        <f>AVERAGEIF(supply_chain_data_TR!$L$2:$L$101,$A18,supply_chain_data_TR!$M$2:$M$101)+AVERAGEIF(supply_chain_data_TR!$L$2:$L$101,$A18,supply_chain_data_TR!$X$2:$X$101)</f>
        <v>534.00767441860467</v>
      </c>
      <c r="G18" s="33">
        <f>AVERAGEIF(supply_chain_data_TR!$L$2:$L$101,$A18,supply_chain_data_TR!$K$2:$K$101)</f>
        <v>5.3023255813953485</v>
      </c>
      <c r="H18" s="34">
        <f>E18/D18</f>
        <v>9.1814562679152181E-2</v>
      </c>
      <c r="X18" s="16"/>
    </row>
    <row r="19" spans="1:24" ht="15" customHeight="1" x14ac:dyDescent="0.25">
      <c r="A19" s="19" t="s">
        <v>27</v>
      </c>
      <c r="B19" s="20">
        <f>COUNTIF(supply_chain_data_TR!$L$2:$L$101,$A19)</f>
        <v>29</v>
      </c>
      <c r="C19" s="20">
        <f>SUMIF(supply_chain_data_TR!$L$2:$L$101,$A19,supply_chain_data_TR!$E$2:$E$101)</f>
        <v>10129</v>
      </c>
      <c r="D19" s="21">
        <f>SUMIF(supply_chain_data_TR!$L$2:$L$101,$A19,supply_chain_data_TR!$F$2:$F$101)</f>
        <v>184880.18</v>
      </c>
      <c r="E19" s="21">
        <f>SUMIF(supply_chain_data_TR!$L$2:$L$101,$A19,supply_chain_data_TR!$M$2:$M$101)+SUMIF(supply_chain_data_TR!$L$2:$L$101,$A19,supply_chain_data_TR!$X$2:$X$101)</f>
        <v>16434.460000000003</v>
      </c>
      <c r="F19" s="21">
        <f>AVERAGEIF(supply_chain_data_TR!$L$2:$L$101,$A19,supply_chain_data_TR!$M$2:$M$101)+AVERAGEIF(supply_chain_data_TR!$L$2:$L$101,$A19,supply_chain_data_TR!$X$2:$X$101)</f>
        <v>566.70551724137943</v>
      </c>
      <c r="G19" s="31">
        <f>AVERAGEIF(supply_chain_data_TR!$L$2:$L$101,$A19,supply_chain_data_TR!$K$2:$K$101)</f>
        <v>6.0344827586206895</v>
      </c>
      <c r="H19" s="32">
        <f>E19/D19</f>
        <v>8.8892492424012148E-2</v>
      </c>
      <c r="X19" s="16"/>
    </row>
    <row r="20" spans="1:24" ht="15" customHeight="1" x14ac:dyDescent="0.25">
      <c r="A20" s="27" t="s">
        <v>28</v>
      </c>
      <c r="B20" s="28">
        <f>SUM(B17:B19)</f>
        <v>100</v>
      </c>
      <c r="C20" s="28">
        <f>SUM(C17:C19)</f>
        <v>46099</v>
      </c>
      <c r="D20" s="29">
        <f>SUM(D17:D19)</f>
        <v>577604.86</v>
      </c>
      <c r="E20" s="29">
        <f>SUM(E17:E19)</f>
        <v>53479.39</v>
      </c>
      <c r="F20" s="29">
        <f>AVERAGE(supply_chain_data_TR!$M$2:$M$101)+AVERAGE(supply_chain_data_TR!$X$2:$X$101)</f>
        <v>534.79389999999978</v>
      </c>
      <c r="G20" s="35">
        <f>AVERAGE(supply_chain_data_TR!$K$2:$K$101)</f>
        <v>5.75</v>
      </c>
      <c r="H20" s="36">
        <f>E20/D20</f>
        <v>9.2588192557798071E-2</v>
      </c>
      <c r="X20" s="16"/>
    </row>
    <row r="21" spans="1:24" x14ac:dyDescent="0.25">
      <c r="A21" s="15"/>
      <c r="X21" s="16"/>
    </row>
    <row r="22" spans="1:24" ht="19.5" customHeight="1" x14ac:dyDescent="0.25">
      <c r="A22" s="44" t="s">
        <v>29</v>
      </c>
      <c r="B22" s="44"/>
      <c r="C22" s="44"/>
      <c r="D22" s="44"/>
      <c r="E22" s="44"/>
      <c r="F22" s="44"/>
      <c r="G22" s="44"/>
      <c r="H22" s="44"/>
      <c r="I22" s="44"/>
      <c r="X22" s="16"/>
    </row>
    <row r="23" spans="1:24" ht="25.5" customHeight="1" x14ac:dyDescent="0.25">
      <c r="A23" s="17" t="s">
        <v>30</v>
      </c>
      <c r="B23" s="18" t="s">
        <v>20</v>
      </c>
      <c r="C23" s="18" t="s">
        <v>31</v>
      </c>
      <c r="D23" s="18" t="s">
        <v>32</v>
      </c>
      <c r="F23" s="18" t="s">
        <v>33</v>
      </c>
      <c r="G23" s="18" t="s">
        <v>20</v>
      </c>
      <c r="H23" s="18" t="s">
        <v>31</v>
      </c>
      <c r="I23" s="18" t="s">
        <v>32</v>
      </c>
      <c r="X23" s="16"/>
    </row>
    <row r="24" spans="1:24" ht="15" customHeight="1" x14ac:dyDescent="0.25">
      <c r="A24" s="19" t="s">
        <v>34</v>
      </c>
      <c r="B24" s="20">
        <f>COUNTIF(supply_chain_data_TR!$V$2:$V$101,$A24)</f>
        <v>26</v>
      </c>
      <c r="C24" s="21">
        <f>SUMIF(supply_chain_data_TR!$V$2:$V$101,$A24,supply_chain_data_TR!$X$2:$X$101)</f>
        <v>14604.509999999998</v>
      </c>
      <c r="D24" s="21">
        <f>AVERAGEIF(supply_chain_data_TR!$V$2:$V$101,$A24,supply_chain_data_TR!$X$2:$X$101)</f>
        <v>561.71192307692297</v>
      </c>
      <c r="F24" s="37" t="s">
        <v>35</v>
      </c>
      <c r="G24" s="20">
        <f>COUNTIF(supply_chain_data_TR!$W$2:$W$101,$F24)</f>
        <v>43</v>
      </c>
      <c r="H24" s="21">
        <f>SUMIF(supply_chain_data_TR!$W$2:$W$101,$F24,supply_chain_data_TR!$X$2:$X$101)</f>
        <v>20875.75</v>
      </c>
      <c r="I24" s="21">
        <f>AVERAGEIF(supply_chain_data_TR!$W$2:$W$101,$F24,supply_chain_data_TR!$X$2:$X$101)</f>
        <v>485.48255813953489</v>
      </c>
      <c r="X24" s="16"/>
    </row>
    <row r="25" spans="1:24" ht="15" customHeight="1" x14ac:dyDescent="0.25">
      <c r="A25" s="23" t="s">
        <v>36</v>
      </c>
      <c r="B25" s="24">
        <f>COUNTIF(supply_chain_data_TR!$V$2:$V$101,$A25)</f>
        <v>28</v>
      </c>
      <c r="C25" s="25">
        <f>SUMIF(supply_chain_data_TR!$V$2:$V$101,$A25,supply_chain_data_TR!$X$2:$X$101)</f>
        <v>15168.93</v>
      </c>
      <c r="D25" s="25">
        <f>AVERAGEIF(supply_chain_data_TR!$V$2:$V$101,$A25,supply_chain_data_TR!$X$2:$X$101)</f>
        <v>541.74750000000006</v>
      </c>
      <c r="F25" s="38" t="s">
        <v>37</v>
      </c>
      <c r="G25" s="24">
        <f>COUNTIF(supply_chain_data_TR!$W$2:$W$101,$F25)</f>
        <v>37</v>
      </c>
      <c r="H25" s="25">
        <f>SUMIF(supply_chain_data_TR!$W$2:$W$101,$F25,supply_chain_data_TR!$X$2:$X$101)</f>
        <v>22039.4</v>
      </c>
      <c r="I25" s="25">
        <f>AVERAGEIF(supply_chain_data_TR!$W$2:$W$101,$F25,supply_chain_data_TR!$X$2:$X$101)</f>
        <v>595.65945945945953</v>
      </c>
      <c r="X25" s="16"/>
    </row>
    <row r="26" spans="1:24" ht="15" customHeight="1" x14ac:dyDescent="0.25">
      <c r="A26" s="19" t="s">
        <v>38</v>
      </c>
      <c r="B26" s="20">
        <f>COUNTIF(supply_chain_data_TR!$V$2:$V$101,$A26)</f>
        <v>29</v>
      </c>
      <c r="C26" s="21">
        <f>SUMIF(supply_chain_data_TR!$V$2:$V$101,$A26,supply_chain_data_TR!$X$2:$X$101)</f>
        <v>16048.199999999999</v>
      </c>
      <c r="D26" s="21">
        <f>AVERAGEIF(supply_chain_data_TR!$V$2:$V$101,$A26,supply_chain_data_TR!$X$2:$X$101)</f>
        <v>553.3862068965517</v>
      </c>
      <c r="F26" s="37" t="s">
        <v>39</v>
      </c>
      <c r="G26" s="20">
        <f>COUNTIF(supply_chain_data_TR!$W$2:$W$101,$F26)</f>
        <v>20</v>
      </c>
      <c r="H26" s="21">
        <f>SUMIF(supply_chain_data_TR!$W$2:$W$101,$F26,supply_chain_data_TR!$X$2:$X$101)</f>
        <v>10009.42</v>
      </c>
      <c r="I26" s="21">
        <f>AVERAGEIF(supply_chain_data_TR!$W$2:$W$101,$F26,supply_chain_data_TR!$X$2:$X$101)</f>
        <v>500.471</v>
      </c>
      <c r="X26" s="16"/>
    </row>
    <row r="27" spans="1:24" ht="15" customHeight="1" x14ac:dyDescent="0.25">
      <c r="A27" s="23" t="s">
        <v>40</v>
      </c>
      <c r="B27" s="24">
        <f>COUNTIF(supply_chain_data_TR!$V$2:$V$101,$A27)</f>
        <v>17</v>
      </c>
      <c r="C27" s="25">
        <f>SUMIF(supply_chain_data_TR!$V$2:$V$101,$A27,supply_chain_data_TR!$X$2:$X$101)</f>
        <v>7102.93</v>
      </c>
      <c r="D27" s="25">
        <f>AVERAGEIF(supply_chain_data_TR!$V$2:$V$101,$A27,supply_chain_data_TR!$X$2:$X$101)</f>
        <v>417.81941176470588</v>
      </c>
      <c r="F27" s="39" t="s">
        <v>17</v>
      </c>
      <c r="G27" s="28">
        <f>SUM(G24:G26)</f>
        <v>100</v>
      </c>
      <c r="H27" s="29">
        <f>SUM(H24:H26)</f>
        <v>52924.57</v>
      </c>
      <c r="I27" s="29">
        <f>AVERAGE(supply_chain_data_TR!$X$2:$X$101)</f>
        <v>529.24569999999983</v>
      </c>
      <c r="X27" s="16"/>
    </row>
    <row r="28" spans="1:24" ht="15" customHeight="1" x14ac:dyDescent="0.25">
      <c r="A28" s="27" t="s">
        <v>17</v>
      </c>
      <c r="B28" s="28">
        <f>SUM(B24:B27)</f>
        <v>100</v>
      </c>
      <c r="C28" s="29">
        <f>SUM(C24:C27)</f>
        <v>52924.57</v>
      </c>
      <c r="D28" s="29">
        <f>AVERAGE(supply_chain_data_TR!$X$2:$X$101)</f>
        <v>529.24569999999983</v>
      </c>
      <c r="X28" s="16"/>
    </row>
    <row r="29" spans="1:24" x14ac:dyDescent="0.25">
      <c r="A29" s="15"/>
      <c r="X29" s="16"/>
    </row>
    <row r="30" spans="1:24" ht="13.5" customHeight="1" x14ac:dyDescent="0.25">
      <c r="A30" s="15"/>
      <c r="X30" s="16"/>
    </row>
    <row r="31" spans="1:24" ht="15" customHeight="1" x14ac:dyDescent="0.25">
      <c r="A31" s="15"/>
      <c r="X31" s="16"/>
    </row>
    <row r="32" spans="1:24" x14ac:dyDescent="0.25">
      <c r="A32" s="15"/>
      <c r="X32" s="16"/>
    </row>
    <row r="33" spans="1:24" x14ac:dyDescent="0.25">
      <c r="A33" s="15"/>
      <c r="X33" s="16"/>
    </row>
    <row r="34" spans="1:24" x14ac:dyDescent="0.25">
      <c r="A34" s="15"/>
      <c r="X34" s="16"/>
    </row>
    <row r="35" spans="1:24" x14ac:dyDescent="0.25">
      <c r="A35" s="15"/>
      <c r="X35" s="16"/>
    </row>
    <row r="36" spans="1:24" x14ac:dyDescent="0.25">
      <c r="A36" s="15"/>
      <c r="X36" s="16"/>
    </row>
    <row r="37" spans="1:24" x14ac:dyDescent="0.25">
      <c r="A37" s="15"/>
      <c r="X37" s="16"/>
    </row>
    <row r="38" spans="1:24" x14ac:dyDescent="0.25">
      <c r="A38" s="15"/>
      <c r="X38" s="16"/>
    </row>
    <row r="39" spans="1:24" x14ac:dyDescent="0.25">
      <c r="A39" s="15"/>
      <c r="X39" s="16"/>
    </row>
    <row r="40" spans="1:24" x14ac:dyDescent="0.25">
      <c r="A40" s="15"/>
      <c r="X40" s="16"/>
    </row>
    <row r="41" spans="1:24" x14ac:dyDescent="0.25">
      <c r="A41" s="15"/>
      <c r="X41" s="16"/>
    </row>
    <row r="42" spans="1:24" x14ac:dyDescent="0.25">
      <c r="A42" s="15"/>
      <c r="X42" s="16"/>
    </row>
    <row r="43" spans="1:24" x14ac:dyDescent="0.25">
      <c r="A43" s="15"/>
      <c r="X43" s="16"/>
    </row>
    <row r="44" spans="1:24" x14ac:dyDescent="0.25">
      <c r="A44" s="15"/>
      <c r="X44" s="16"/>
    </row>
    <row r="45" spans="1:24" x14ac:dyDescent="0.25">
      <c r="A45" s="15"/>
      <c r="X45" s="16"/>
    </row>
    <row r="46" spans="1:24" x14ac:dyDescent="0.25">
      <c r="A46" s="15"/>
      <c r="X46" s="16"/>
    </row>
    <row r="47" spans="1:24" ht="15" customHeight="1" x14ac:dyDescent="0.25">
      <c r="A47" s="45" t="s">
        <v>41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X47" s="16"/>
    </row>
    <row r="48" spans="1:24" ht="15.75" customHeight="1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0"/>
      <c r="T48" s="40"/>
      <c r="U48" s="40"/>
      <c r="V48" s="40"/>
      <c r="W48" s="40"/>
      <c r="X48" s="41"/>
    </row>
  </sheetData>
  <mergeCells count="18">
    <mergeCell ref="V5:W6"/>
    <mergeCell ref="A8:E8"/>
    <mergeCell ref="A15:H15"/>
    <mergeCell ref="A22:I22"/>
    <mergeCell ref="A47:R48"/>
    <mergeCell ref="C5:D6"/>
    <mergeCell ref="G5:H6"/>
    <mergeCell ref="J5:K6"/>
    <mergeCell ref="N5:O6"/>
    <mergeCell ref="R5:S6"/>
    <mergeCell ref="A1:X1"/>
    <mergeCell ref="A2:X2"/>
    <mergeCell ref="C4:D4"/>
    <mergeCell ref="G4:H4"/>
    <mergeCell ref="J4:K4"/>
    <mergeCell ref="N4:O4"/>
    <mergeCell ref="R4:S4"/>
    <mergeCell ref="V4:W4"/>
  </mergeCells>
  <pageMargins left="0.75" right="0.75" top="1" bottom="1" header="0.511811023622047" footer="0.511811023622047"/>
  <pageSetup paperSize="9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  <pageSetUpPr fitToPage="1"/>
  </sheetPr>
  <dimension ref="A1:X101"/>
  <sheetViews>
    <sheetView zoomScaleNormal="100" workbookViewId="0">
      <pane ySplit="1" topLeftCell="A2" activePane="bottomLeft" state="frozen"/>
      <selection pane="bottomLeft" activeCell="J97" sqref="J97"/>
    </sheetView>
  </sheetViews>
  <sheetFormatPr defaultColWidth="8.7109375" defaultRowHeight="15" x14ac:dyDescent="0.25"/>
  <cols>
    <col min="1" max="1" width="13" customWidth="1"/>
    <col min="2" max="2" width="8" customWidth="1"/>
    <col min="3" max="3" width="10" customWidth="1"/>
    <col min="4" max="4" width="11.7109375" customWidth="1"/>
    <col min="5" max="5" width="11.5703125" customWidth="1"/>
    <col min="6" max="6" width="11.42578125" customWidth="1"/>
    <col min="7" max="7" width="15.42578125" customWidth="1"/>
    <col min="8" max="8" width="7.140625" customWidth="1"/>
    <col min="9" max="9" width="6.42578125" customWidth="1"/>
    <col min="10" max="10" width="11" customWidth="1"/>
    <col min="11" max="13" width="10" customWidth="1"/>
    <col min="14" max="14" width="9.5703125" customWidth="1"/>
    <col min="15" max="15" width="9.7109375" customWidth="1"/>
    <col min="16" max="16" width="6" customWidth="1"/>
    <col min="17" max="17" width="12.140625" customWidth="1"/>
    <col min="18" max="18" width="15.7109375" customWidth="1"/>
    <col min="19" max="19" width="16.7109375" customWidth="1"/>
    <col min="20" max="20" width="11.5703125" customWidth="1"/>
    <col min="21" max="21" width="7.7109375" customWidth="1"/>
    <col min="22" max="22" width="16.42578125" customWidth="1"/>
    <col min="23" max="23" width="8.28515625" customWidth="1"/>
    <col min="24" max="24" width="7.5703125" customWidth="1"/>
  </cols>
  <sheetData>
    <row r="1" spans="1:24" ht="45" customHeight="1" x14ac:dyDescent="0.25">
      <c r="A1" s="42" t="s">
        <v>42</v>
      </c>
      <c r="B1" s="42" t="s">
        <v>43</v>
      </c>
      <c r="C1" s="42" t="s">
        <v>44</v>
      </c>
      <c r="D1" s="42" t="s">
        <v>45</v>
      </c>
      <c r="E1" s="42" t="s">
        <v>46</v>
      </c>
      <c r="F1" s="42" t="s">
        <v>47</v>
      </c>
      <c r="G1" s="42" t="s">
        <v>48</v>
      </c>
      <c r="H1" s="42" t="s">
        <v>49</v>
      </c>
      <c r="I1" s="42" t="s">
        <v>50</v>
      </c>
      <c r="J1" s="42" t="s">
        <v>51</v>
      </c>
      <c r="K1" s="42" t="s">
        <v>52</v>
      </c>
      <c r="L1" s="42" t="s">
        <v>53</v>
      </c>
      <c r="M1" s="42" t="s">
        <v>54</v>
      </c>
      <c r="N1" s="42" t="s">
        <v>55</v>
      </c>
      <c r="O1" s="42" t="s">
        <v>56</v>
      </c>
      <c r="P1" s="42" t="s">
        <v>57</v>
      </c>
      <c r="Q1" s="42" t="s">
        <v>58</v>
      </c>
      <c r="R1" s="42" t="s">
        <v>59</v>
      </c>
      <c r="S1" s="42" t="s">
        <v>60</v>
      </c>
      <c r="T1" s="42" t="s">
        <v>61</v>
      </c>
      <c r="U1" s="42" t="s">
        <v>62</v>
      </c>
      <c r="V1" s="42" t="s">
        <v>63</v>
      </c>
      <c r="W1" s="42" t="s">
        <v>64</v>
      </c>
      <c r="X1" s="42" t="s">
        <v>65</v>
      </c>
    </row>
    <row r="2" spans="1:24" ht="15" customHeight="1" x14ac:dyDescent="0.25">
      <c r="A2" s="37" t="s">
        <v>66</v>
      </c>
      <c r="B2" s="37" t="s">
        <v>67</v>
      </c>
      <c r="C2" s="21">
        <v>69.81</v>
      </c>
      <c r="D2" s="37">
        <v>55</v>
      </c>
      <c r="E2" s="37">
        <v>802</v>
      </c>
      <c r="F2" s="21">
        <v>8662</v>
      </c>
      <c r="G2" s="37" t="s">
        <v>68</v>
      </c>
      <c r="H2" s="37">
        <v>58</v>
      </c>
      <c r="I2" s="37">
        <v>7</v>
      </c>
      <c r="J2" s="37">
        <v>96</v>
      </c>
      <c r="K2" s="37">
        <v>4</v>
      </c>
      <c r="L2" s="37" t="s">
        <v>26</v>
      </c>
      <c r="M2" s="21">
        <v>2.96</v>
      </c>
      <c r="N2" s="37" t="s">
        <v>69</v>
      </c>
      <c r="O2" s="37" t="s">
        <v>70</v>
      </c>
      <c r="P2" s="37">
        <v>29</v>
      </c>
      <c r="Q2" s="37">
        <v>215</v>
      </c>
      <c r="R2" s="37">
        <v>29</v>
      </c>
      <c r="S2" s="21">
        <v>46.28</v>
      </c>
      <c r="T2" s="37" t="s">
        <v>71</v>
      </c>
      <c r="U2" s="43">
        <v>0.226410361</v>
      </c>
      <c r="V2" s="37" t="s">
        <v>38</v>
      </c>
      <c r="W2" s="37" t="s">
        <v>37</v>
      </c>
      <c r="X2" s="21">
        <v>187.75</v>
      </c>
    </row>
    <row r="3" spans="1:24" ht="15" customHeight="1" x14ac:dyDescent="0.25">
      <c r="A3" s="37" t="s">
        <v>72</v>
      </c>
      <c r="B3" s="37" t="s">
        <v>73</v>
      </c>
      <c r="C3" s="21">
        <v>14.84</v>
      </c>
      <c r="D3" s="37">
        <v>95</v>
      </c>
      <c r="E3" s="37">
        <v>736</v>
      </c>
      <c r="F3" s="21">
        <v>7460.9</v>
      </c>
      <c r="G3" s="37" t="s">
        <v>74</v>
      </c>
      <c r="H3" s="37">
        <v>53</v>
      </c>
      <c r="I3" s="37">
        <v>30</v>
      </c>
      <c r="J3" s="37">
        <v>37</v>
      </c>
      <c r="K3" s="37">
        <v>2</v>
      </c>
      <c r="L3" s="37" t="s">
        <v>25</v>
      </c>
      <c r="M3" s="21">
        <v>9.7200000000000006</v>
      </c>
      <c r="N3" s="37" t="s">
        <v>69</v>
      </c>
      <c r="O3" s="37" t="s">
        <v>70</v>
      </c>
      <c r="P3" s="37">
        <v>23</v>
      </c>
      <c r="Q3" s="37">
        <v>517</v>
      </c>
      <c r="R3" s="37">
        <v>30</v>
      </c>
      <c r="S3" s="21">
        <v>33.619999999999997</v>
      </c>
      <c r="T3" s="37" t="s">
        <v>71</v>
      </c>
      <c r="U3" s="43">
        <v>4.8540680260000002</v>
      </c>
      <c r="V3" s="37" t="s">
        <v>38</v>
      </c>
      <c r="W3" s="37" t="s">
        <v>37</v>
      </c>
      <c r="X3" s="21">
        <v>503.07</v>
      </c>
    </row>
    <row r="4" spans="1:24" ht="15" customHeight="1" x14ac:dyDescent="0.25">
      <c r="A4" s="37" t="s">
        <v>66</v>
      </c>
      <c r="B4" s="37" t="s">
        <v>75</v>
      </c>
      <c r="C4" s="21">
        <v>11.32</v>
      </c>
      <c r="D4" s="37">
        <v>34</v>
      </c>
      <c r="E4" s="37">
        <v>8</v>
      </c>
      <c r="F4" s="21">
        <v>9577.75</v>
      </c>
      <c r="G4" s="37" t="s">
        <v>76</v>
      </c>
      <c r="H4" s="37">
        <v>1</v>
      </c>
      <c r="I4" s="37">
        <v>10</v>
      </c>
      <c r="J4" s="37">
        <v>88</v>
      </c>
      <c r="K4" s="37">
        <v>2</v>
      </c>
      <c r="L4" s="37" t="s">
        <v>26</v>
      </c>
      <c r="M4" s="21">
        <v>8.0500000000000007</v>
      </c>
      <c r="N4" s="37" t="s">
        <v>77</v>
      </c>
      <c r="O4" s="37" t="s">
        <v>70</v>
      </c>
      <c r="P4" s="37">
        <v>12</v>
      </c>
      <c r="Q4" s="37">
        <v>971</v>
      </c>
      <c r="R4" s="37">
        <v>27</v>
      </c>
      <c r="S4" s="21">
        <v>30.69</v>
      </c>
      <c r="T4" s="37" t="s">
        <v>71</v>
      </c>
      <c r="U4" s="43">
        <v>4.5805926189999999</v>
      </c>
      <c r="V4" s="37" t="s">
        <v>34</v>
      </c>
      <c r="W4" s="37" t="s">
        <v>39</v>
      </c>
      <c r="X4" s="21">
        <v>141.91999999999999</v>
      </c>
    </row>
    <row r="5" spans="1:24" ht="15" customHeight="1" x14ac:dyDescent="0.25">
      <c r="A5" s="37" t="s">
        <v>72</v>
      </c>
      <c r="B5" s="37" t="s">
        <v>78</v>
      </c>
      <c r="C5" s="21">
        <v>61.16</v>
      </c>
      <c r="D5" s="37">
        <v>68</v>
      </c>
      <c r="E5" s="37">
        <v>83</v>
      </c>
      <c r="F5" s="21">
        <v>7766.84</v>
      </c>
      <c r="G5" s="37" t="s">
        <v>68</v>
      </c>
      <c r="H5" s="37">
        <v>23</v>
      </c>
      <c r="I5" s="37">
        <v>13</v>
      </c>
      <c r="J5" s="37">
        <v>59</v>
      </c>
      <c r="K5" s="37">
        <v>6</v>
      </c>
      <c r="L5" s="37" t="s">
        <v>27</v>
      </c>
      <c r="M5" s="21">
        <v>1.73</v>
      </c>
      <c r="N5" s="37" t="s">
        <v>79</v>
      </c>
      <c r="O5" s="37" t="s">
        <v>80</v>
      </c>
      <c r="P5" s="37">
        <v>24</v>
      </c>
      <c r="Q5" s="37">
        <v>937</v>
      </c>
      <c r="R5" s="37">
        <v>18</v>
      </c>
      <c r="S5" s="21">
        <v>35.619999999999997</v>
      </c>
      <c r="T5" s="37" t="s">
        <v>81</v>
      </c>
      <c r="U5" s="43">
        <v>4.7466486210000003</v>
      </c>
      <c r="V5" s="37" t="s">
        <v>36</v>
      </c>
      <c r="W5" s="37" t="s">
        <v>35</v>
      </c>
      <c r="X5" s="21">
        <v>254.78</v>
      </c>
    </row>
    <row r="6" spans="1:24" ht="15" customHeight="1" x14ac:dyDescent="0.25">
      <c r="A6" s="37" t="s">
        <v>72</v>
      </c>
      <c r="B6" s="37" t="s">
        <v>82</v>
      </c>
      <c r="C6" s="21">
        <v>4.8099999999999996</v>
      </c>
      <c r="D6" s="37">
        <v>26</v>
      </c>
      <c r="E6" s="37">
        <v>871</v>
      </c>
      <c r="F6" s="21">
        <v>2686.51</v>
      </c>
      <c r="G6" s="37" t="s">
        <v>68</v>
      </c>
      <c r="H6" s="37">
        <v>5</v>
      </c>
      <c r="I6" s="37">
        <v>3</v>
      </c>
      <c r="J6" s="37">
        <v>56</v>
      </c>
      <c r="K6" s="37">
        <v>8</v>
      </c>
      <c r="L6" s="37" t="s">
        <v>25</v>
      </c>
      <c r="M6" s="21">
        <v>3.89</v>
      </c>
      <c r="N6" s="37" t="s">
        <v>77</v>
      </c>
      <c r="O6" s="37" t="s">
        <v>83</v>
      </c>
      <c r="P6" s="37">
        <v>5</v>
      </c>
      <c r="Q6" s="37">
        <v>414</v>
      </c>
      <c r="R6" s="37">
        <v>3</v>
      </c>
      <c r="S6" s="21">
        <v>92.07</v>
      </c>
      <c r="T6" s="37" t="s">
        <v>81</v>
      </c>
      <c r="U6" s="43">
        <v>3.1455795229999999</v>
      </c>
      <c r="V6" s="37" t="s">
        <v>34</v>
      </c>
      <c r="W6" s="37" t="s">
        <v>35</v>
      </c>
      <c r="X6" s="21">
        <v>923.44</v>
      </c>
    </row>
    <row r="7" spans="1:24" ht="15" customHeight="1" x14ac:dyDescent="0.25">
      <c r="A7" s="37" t="s">
        <v>66</v>
      </c>
      <c r="B7" s="37" t="s">
        <v>84</v>
      </c>
      <c r="C7" s="21">
        <v>1.7</v>
      </c>
      <c r="D7" s="37">
        <v>87</v>
      </c>
      <c r="E7" s="37">
        <v>147</v>
      </c>
      <c r="F7" s="21">
        <v>2828.35</v>
      </c>
      <c r="G7" s="37" t="s">
        <v>68</v>
      </c>
      <c r="H7" s="37">
        <v>90</v>
      </c>
      <c r="I7" s="37">
        <v>27</v>
      </c>
      <c r="J7" s="37">
        <v>66</v>
      </c>
      <c r="K7" s="37">
        <v>3</v>
      </c>
      <c r="L7" s="37" t="s">
        <v>26</v>
      </c>
      <c r="M7" s="21">
        <v>4.4400000000000004</v>
      </c>
      <c r="N7" s="37" t="s">
        <v>85</v>
      </c>
      <c r="O7" s="37" t="s">
        <v>86</v>
      </c>
      <c r="P7" s="37">
        <v>10</v>
      </c>
      <c r="Q7" s="37">
        <v>104</v>
      </c>
      <c r="R7" s="37">
        <v>17</v>
      </c>
      <c r="S7" s="21">
        <v>56.77</v>
      </c>
      <c r="T7" s="37" t="s">
        <v>81</v>
      </c>
      <c r="U7" s="43">
        <v>2.779193512</v>
      </c>
      <c r="V7" s="37" t="s">
        <v>38</v>
      </c>
      <c r="W7" s="37" t="s">
        <v>35</v>
      </c>
      <c r="X7" s="21">
        <v>235.46</v>
      </c>
    </row>
    <row r="8" spans="1:24" ht="15" customHeight="1" x14ac:dyDescent="0.25">
      <c r="A8" s="37" t="s">
        <v>72</v>
      </c>
      <c r="B8" s="37" t="s">
        <v>87</v>
      </c>
      <c r="C8" s="21">
        <v>4.08</v>
      </c>
      <c r="D8" s="37">
        <v>48</v>
      </c>
      <c r="E8" s="37">
        <v>65</v>
      </c>
      <c r="F8" s="21">
        <v>7823.48</v>
      </c>
      <c r="G8" s="37" t="s">
        <v>88</v>
      </c>
      <c r="H8" s="37">
        <v>11</v>
      </c>
      <c r="I8" s="37">
        <v>15</v>
      </c>
      <c r="J8" s="37">
        <v>58</v>
      </c>
      <c r="K8" s="37">
        <v>8</v>
      </c>
      <c r="L8" s="37" t="s">
        <v>27</v>
      </c>
      <c r="M8" s="21">
        <v>3.88</v>
      </c>
      <c r="N8" s="37" t="s">
        <v>69</v>
      </c>
      <c r="O8" s="37" t="s">
        <v>80</v>
      </c>
      <c r="P8" s="37">
        <v>14</v>
      </c>
      <c r="Q8" s="37">
        <v>314</v>
      </c>
      <c r="R8" s="37">
        <v>24</v>
      </c>
      <c r="S8" s="21">
        <v>1.0900000000000001</v>
      </c>
      <c r="T8" s="37" t="s">
        <v>71</v>
      </c>
      <c r="U8" s="43">
        <v>1.0009106189999999</v>
      </c>
      <c r="V8" s="37" t="s">
        <v>40</v>
      </c>
      <c r="W8" s="37" t="s">
        <v>35</v>
      </c>
      <c r="X8" s="21">
        <v>134.37</v>
      </c>
    </row>
    <row r="9" spans="1:24" ht="15" customHeight="1" x14ac:dyDescent="0.25">
      <c r="A9" s="37" t="s">
        <v>89</v>
      </c>
      <c r="B9" s="37" t="s">
        <v>90</v>
      </c>
      <c r="C9" s="21">
        <v>42.96</v>
      </c>
      <c r="D9" s="37">
        <v>59</v>
      </c>
      <c r="E9" s="37">
        <v>426</v>
      </c>
      <c r="F9" s="21">
        <v>8496.1</v>
      </c>
      <c r="G9" s="37" t="s">
        <v>74</v>
      </c>
      <c r="H9" s="37">
        <v>93</v>
      </c>
      <c r="I9" s="37">
        <v>17</v>
      </c>
      <c r="J9" s="37">
        <v>11</v>
      </c>
      <c r="K9" s="37">
        <v>1</v>
      </c>
      <c r="L9" s="37" t="s">
        <v>26</v>
      </c>
      <c r="M9" s="21">
        <v>2.35</v>
      </c>
      <c r="N9" s="37" t="s">
        <v>85</v>
      </c>
      <c r="O9" s="37" t="s">
        <v>86</v>
      </c>
      <c r="P9" s="37">
        <v>22</v>
      </c>
      <c r="Q9" s="37">
        <v>564</v>
      </c>
      <c r="R9" s="37">
        <v>1</v>
      </c>
      <c r="S9" s="21">
        <v>99.47</v>
      </c>
      <c r="T9" s="37" t="s">
        <v>81</v>
      </c>
      <c r="U9" s="43">
        <v>0.39817718699999999</v>
      </c>
      <c r="V9" s="37" t="s">
        <v>38</v>
      </c>
      <c r="W9" s="37" t="s">
        <v>39</v>
      </c>
      <c r="X9" s="21">
        <v>802.06</v>
      </c>
    </row>
    <row r="10" spans="1:24" ht="15" customHeight="1" x14ac:dyDescent="0.25">
      <c r="A10" s="37" t="s">
        <v>89</v>
      </c>
      <c r="B10" s="37" t="s">
        <v>91</v>
      </c>
      <c r="C10" s="21">
        <v>68.72</v>
      </c>
      <c r="D10" s="37">
        <v>78</v>
      </c>
      <c r="E10" s="37">
        <v>150</v>
      </c>
      <c r="F10" s="21">
        <v>7517.36</v>
      </c>
      <c r="G10" s="37" t="s">
        <v>74</v>
      </c>
      <c r="H10" s="37">
        <v>5</v>
      </c>
      <c r="I10" s="37">
        <v>10</v>
      </c>
      <c r="J10" s="37">
        <v>15</v>
      </c>
      <c r="K10" s="37">
        <v>7</v>
      </c>
      <c r="L10" s="37" t="s">
        <v>27</v>
      </c>
      <c r="M10" s="21">
        <v>3.4</v>
      </c>
      <c r="N10" s="37" t="s">
        <v>85</v>
      </c>
      <c r="O10" s="37" t="s">
        <v>70</v>
      </c>
      <c r="P10" s="37">
        <v>13</v>
      </c>
      <c r="Q10" s="37">
        <v>769</v>
      </c>
      <c r="R10" s="37">
        <v>8</v>
      </c>
      <c r="S10" s="21">
        <v>11.42</v>
      </c>
      <c r="T10" s="37" t="s">
        <v>71</v>
      </c>
      <c r="U10" s="43">
        <v>2.7098626910000001</v>
      </c>
      <c r="V10" s="37" t="s">
        <v>40</v>
      </c>
      <c r="W10" s="37" t="s">
        <v>37</v>
      </c>
      <c r="X10" s="21">
        <v>505.56</v>
      </c>
    </row>
    <row r="11" spans="1:24" ht="15" customHeight="1" x14ac:dyDescent="0.25">
      <c r="A11" s="37" t="s">
        <v>72</v>
      </c>
      <c r="B11" s="37" t="s">
        <v>92</v>
      </c>
      <c r="C11" s="21">
        <v>64.02</v>
      </c>
      <c r="D11" s="37">
        <v>35</v>
      </c>
      <c r="E11" s="37">
        <v>980</v>
      </c>
      <c r="F11" s="21">
        <v>4971.1499999999996</v>
      </c>
      <c r="G11" s="37" t="s">
        <v>76</v>
      </c>
      <c r="H11" s="37">
        <v>14</v>
      </c>
      <c r="I11" s="37">
        <v>27</v>
      </c>
      <c r="J11" s="37">
        <v>83</v>
      </c>
      <c r="K11" s="37">
        <v>1</v>
      </c>
      <c r="L11" s="37" t="s">
        <v>25</v>
      </c>
      <c r="M11" s="21">
        <v>7.17</v>
      </c>
      <c r="N11" s="37" t="s">
        <v>93</v>
      </c>
      <c r="O11" s="37" t="s">
        <v>94</v>
      </c>
      <c r="P11" s="37">
        <v>29</v>
      </c>
      <c r="Q11" s="37">
        <v>963</v>
      </c>
      <c r="R11" s="37">
        <v>23</v>
      </c>
      <c r="S11" s="21">
        <v>47.96</v>
      </c>
      <c r="T11" s="37" t="s">
        <v>71</v>
      </c>
      <c r="U11" s="43">
        <v>3.8446144790000001</v>
      </c>
      <c r="V11" s="37" t="s">
        <v>36</v>
      </c>
      <c r="W11" s="37" t="s">
        <v>37</v>
      </c>
      <c r="X11" s="21">
        <v>995.93</v>
      </c>
    </row>
    <row r="12" spans="1:24" ht="15" customHeight="1" x14ac:dyDescent="0.25">
      <c r="A12" s="37" t="s">
        <v>72</v>
      </c>
      <c r="B12" s="37" t="s">
        <v>95</v>
      </c>
      <c r="C12" s="21">
        <v>15.71</v>
      </c>
      <c r="D12" s="37">
        <v>11</v>
      </c>
      <c r="E12" s="37">
        <v>996</v>
      </c>
      <c r="F12" s="21">
        <v>2330.9699999999998</v>
      </c>
      <c r="G12" s="37" t="s">
        <v>68</v>
      </c>
      <c r="H12" s="37">
        <v>51</v>
      </c>
      <c r="I12" s="37">
        <v>13</v>
      </c>
      <c r="J12" s="37">
        <v>80</v>
      </c>
      <c r="K12" s="37">
        <v>2</v>
      </c>
      <c r="L12" s="37" t="s">
        <v>27</v>
      </c>
      <c r="M12" s="21">
        <v>8.67</v>
      </c>
      <c r="N12" s="37" t="s">
        <v>79</v>
      </c>
      <c r="O12" s="37" t="s">
        <v>80</v>
      </c>
      <c r="P12" s="37">
        <v>18</v>
      </c>
      <c r="Q12" s="37">
        <v>830</v>
      </c>
      <c r="R12" s="37">
        <v>5</v>
      </c>
      <c r="S12" s="21">
        <v>96.53</v>
      </c>
      <c r="T12" s="37" t="s">
        <v>96</v>
      </c>
      <c r="U12" s="43">
        <v>1.7273139280000001</v>
      </c>
      <c r="V12" s="37" t="s">
        <v>38</v>
      </c>
      <c r="W12" s="37" t="s">
        <v>37</v>
      </c>
      <c r="X12" s="21">
        <v>806.1</v>
      </c>
    </row>
    <row r="13" spans="1:24" ht="15" customHeight="1" x14ac:dyDescent="0.25">
      <c r="A13" s="37" t="s">
        <v>72</v>
      </c>
      <c r="B13" s="37" t="s">
        <v>97</v>
      </c>
      <c r="C13" s="21">
        <v>90.64</v>
      </c>
      <c r="D13" s="37">
        <v>95</v>
      </c>
      <c r="E13" s="37">
        <v>960</v>
      </c>
      <c r="F13" s="21">
        <v>6099.94</v>
      </c>
      <c r="G13" s="37" t="s">
        <v>74</v>
      </c>
      <c r="H13" s="37">
        <v>46</v>
      </c>
      <c r="I13" s="37">
        <v>23</v>
      </c>
      <c r="J13" s="37">
        <v>60</v>
      </c>
      <c r="K13" s="37">
        <v>1</v>
      </c>
      <c r="L13" s="37" t="s">
        <v>25</v>
      </c>
      <c r="M13" s="21">
        <v>4.5199999999999996</v>
      </c>
      <c r="N13" s="37" t="s">
        <v>93</v>
      </c>
      <c r="O13" s="37" t="s">
        <v>80</v>
      </c>
      <c r="P13" s="37">
        <v>28</v>
      </c>
      <c r="Q13" s="37">
        <v>362</v>
      </c>
      <c r="R13" s="37">
        <v>11</v>
      </c>
      <c r="S13" s="21">
        <v>27.59</v>
      </c>
      <c r="T13" s="37" t="s">
        <v>71</v>
      </c>
      <c r="U13" s="43">
        <v>2.1169820999999998E-2</v>
      </c>
      <c r="V13" s="37" t="s">
        <v>34</v>
      </c>
      <c r="W13" s="37" t="s">
        <v>35</v>
      </c>
      <c r="X13" s="21">
        <v>126.72</v>
      </c>
    </row>
    <row r="14" spans="1:24" ht="15" customHeight="1" x14ac:dyDescent="0.25">
      <c r="A14" s="37" t="s">
        <v>66</v>
      </c>
      <c r="B14" s="37" t="s">
        <v>98</v>
      </c>
      <c r="C14" s="21">
        <v>71.209999999999994</v>
      </c>
      <c r="D14" s="37">
        <v>41</v>
      </c>
      <c r="E14" s="37">
        <v>336</v>
      </c>
      <c r="F14" s="21">
        <v>2873.74</v>
      </c>
      <c r="G14" s="37" t="s">
        <v>76</v>
      </c>
      <c r="H14" s="37">
        <v>100</v>
      </c>
      <c r="I14" s="37">
        <v>30</v>
      </c>
      <c r="J14" s="37">
        <v>85</v>
      </c>
      <c r="K14" s="37">
        <v>4</v>
      </c>
      <c r="L14" s="37" t="s">
        <v>25</v>
      </c>
      <c r="M14" s="21">
        <v>1.33</v>
      </c>
      <c r="N14" s="37" t="s">
        <v>85</v>
      </c>
      <c r="O14" s="37" t="s">
        <v>80</v>
      </c>
      <c r="P14" s="37">
        <v>3</v>
      </c>
      <c r="Q14" s="37">
        <v>563</v>
      </c>
      <c r="R14" s="37">
        <v>3</v>
      </c>
      <c r="S14" s="21">
        <v>32.32</v>
      </c>
      <c r="T14" s="37" t="s">
        <v>81</v>
      </c>
      <c r="U14" s="43">
        <v>2.161253748</v>
      </c>
      <c r="V14" s="37" t="s">
        <v>38</v>
      </c>
      <c r="W14" s="37" t="s">
        <v>37</v>
      </c>
      <c r="X14" s="21">
        <v>402.97</v>
      </c>
    </row>
    <row r="15" spans="1:24" ht="15" customHeight="1" x14ac:dyDescent="0.25">
      <c r="A15" s="37" t="s">
        <v>72</v>
      </c>
      <c r="B15" s="37" t="s">
        <v>99</v>
      </c>
      <c r="C15" s="21">
        <v>16.16</v>
      </c>
      <c r="D15" s="37">
        <v>5</v>
      </c>
      <c r="E15" s="37">
        <v>249</v>
      </c>
      <c r="F15" s="21">
        <v>4052.74</v>
      </c>
      <c r="G15" s="37" t="s">
        <v>88</v>
      </c>
      <c r="H15" s="37">
        <v>80</v>
      </c>
      <c r="I15" s="37">
        <v>8</v>
      </c>
      <c r="J15" s="37">
        <v>48</v>
      </c>
      <c r="K15" s="37">
        <v>9</v>
      </c>
      <c r="L15" s="37" t="s">
        <v>25</v>
      </c>
      <c r="M15" s="21">
        <v>9.5399999999999991</v>
      </c>
      <c r="N15" s="37" t="s">
        <v>79</v>
      </c>
      <c r="O15" s="37" t="s">
        <v>86</v>
      </c>
      <c r="P15" s="37">
        <v>23</v>
      </c>
      <c r="Q15" s="37">
        <v>173</v>
      </c>
      <c r="R15" s="37">
        <v>10</v>
      </c>
      <c r="S15" s="21">
        <v>97.83</v>
      </c>
      <c r="T15" s="37" t="s">
        <v>71</v>
      </c>
      <c r="U15" s="43">
        <v>1.6310742300000001</v>
      </c>
      <c r="V15" s="37" t="s">
        <v>38</v>
      </c>
      <c r="W15" s="37" t="s">
        <v>37</v>
      </c>
      <c r="X15" s="21">
        <v>547.24</v>
      </c>
    </row>
    <row r="16" spans="1:24" ht="15" customHeight="1" x14ac:dyDescent="0.25">
      <c r="A16" s="37" t="s">
        <v>72</v>
      </c>
      <c r="B16" s="37" t="s">
        <v>100</v>
      </c>
      <c r="C16" s="21">
        <v>99.17</v>
      </c>
      <c r="D16" s="37">
        <v>26</v>
      </c>
      <c r="E16" s="37">
        <v>562</v>
      </c>
      <c r="F16" s="21">
        <v>8653.57</v>
      </c>
      <c r="G16" s="37" t="s">
        <v>68</v>
      </c>
      <c r="H16" s="37">
        <v>54</v>
      </c>
      <c r="I16" s="37">
        <v>29</v>
      </c>
      <c r="J16" s="37">
        <v>78</v>
      </c>
      <c r="K16" s="37">
        <v>5</v>
      </c>
      <c r="L16" s="37" t="s">
        <v>26</v>
      </c>
      <c r="M16" s="21">
        <v>2.04</v>
      </c>
      <c r="N16" s="37" t="s">
        <v>77</v>
      </c>
      <c r="O16" s="37" t="s">
        <v>80</v>
      </c>
      <c r="P16" s="37">
        <v>25</v>
      </c>
      <c r="Q16" s="37">
        <v>558</v>
      </c>
      <c r="R16" s="37">
        <v>14</v>
      </c>
      <c r="S16" s="21">
        <v>5.79</v>
      </c>
      <c r="T16" s="37" t="s">
        <v>71</v>
      </c>
      <c r="U16" s="43">
        <v>0.100682852</v>
      </c>
      <c r="V16" s="37" t="s">
        <v>34</v>
      </c>
      <c r="W16" s="37" t="s">
        <v>37</v>
      </c>
      <c r="X16" s="21">
        <v>929.24</v>
      </c>
    </row>
    <row r="17" spans="1:24" ht="15" customHeight="1" x14ac:dyDescent="0.25">
      <c r="A17" s="37" t="s">
        <v>72</v>
      </c>
      <c r="B17" s="37" t="s">
        <v>101</v>
      </c>
      <c r="C17" s="21">
        <v>36.99</v>
      </c>
      <c r="D17" s="37">
        <v>94</v>
      </c>
      <c r="E17" s="37">
        <v>469</v>
      </c>
      <c r="F17" s="21">
        <v>5442.09</v>
      </c>
      <c r="G17" s="37" t="s">
        <v>68</v>
      </c>
      <c r="H17" s="37">
        <v>9</v>
      </c>
      <c r="I17" s="37">
        <v>8</v>
      </c>
      <c r="J17" s="37">
        <v>69</v>
      </c>
      <c r="K17" s="37">
        <v>7</v>
      </c>
      <c r="L17" s="37" t="s">
        <v>26</v>
      </c>
      <c r="M17" s="21">
        <v>2.42</v>
      </c>
      <c r="N17" s="37" t="s">
        <v>77</v>
      </c>
      <c r="O17" s="37" t="s">
        <v>86</v>
      </c>
      <c r="P17" s="37">
        <v>14</v>
      </c>
      <c r="Q17" s="37">
        <v>580</v>
      </c>
      <c r="R17" s="37">
        <v>7</v>
      </c>
      <c r="S17" s="21">
        <v>97.12</v>
      </c>
      <c r="T17" s="37" t="s">
        <v>96</v>
      </c>
      <c r="U17" s="43">
        <v>2.2644057609999999</v>
      </c>
      <c r="V17" s="37" t="s">
        <v>40</v>
      </c>
      <c r="W17" s="37" t="s">
        <v>37</v>
      </c>
      <c r="X17" s="21">
        <v>127.86</v>
      </c>
    </row>
    <row r="18" spans="1:24" ht="15" customHeight="1" x14ac:dyDescent="0.25">
      <c r="A18" s="37" t="s">
        <v>72</v>
      </c>
      <c r="B18" s="37" t="s">
        <v>102</v>
      </c>
      <c r="C18" s="21">
        <v>7.55</v>
      </c>
      <c r="D18" s="37">
        <v>74</v>
      </c>
      <c r="E18" s="37">
        <v>280</v>
      </c>
      <c r="F18" s="21">
        <v>6453.8</v>
      </c>
      <c r="G18" s="37" t="s">
        <v>74</v>
      </c>
      <c r="H18" s="37">
        <v>2</v>
      </c>
      <c r="I18" s="37">
        <v>5</v>
      </c>
      <c r="J18" s="37">
        <v>78</v>
      </c>
      <c r="K18" s="37">
        <v>1</v>
      </c>
      <c r="L18" s="37" t="s">
        <v>26</v>
      </c>
      <c r="M18" s="21">
        <v>4.1900000000000004</v>
      </c>
      <c r="N18" s="37" t="s">
        <v>77</v>
      </c>
      <c r="O18" s="37" t="s">
        <v>86</v>
      </c>
      <c r="P18" s="37">
        <v>3</v>
      </c>
      <c r="Q18" s="37">
        <v>399</v>
      </c>
      <c r="R18" s="37">
        <v>21</v>
      </c>
      <c r="S18" s="21">
        <v>77.11</v>
      </c>
      <c r="T18" s="37" t="s">
        <v>96</v>
      </c>
      <c r="U18" s="43">
        <v>1.0125630889999999</v>
      </c>
      <c r="V18" s="37" t="s">
        <v>34</v>
      </c>
      <c r="W18" s="37" t="s">
        <v>35</v>
      </c>
      <c r="X18" s="21">
        <v>865.53</v>
      </c>
    </row>
    <row r="19" spans="1:24" ht="15" customHeight="1" x14ac:dyDescent="0.25">
      <c r="A19" s="37" t="s">
        <v>89</v>
      </c>
      <c r="B19" s="37" t="s">
        <v>103</v>
      </c>
      <c r="C19" s="21">
        <v>81.459999999999994</v>
      </c>
      <c r="D19" s="37">
        <v>82</v>
      </c>
      <c r="E19" s="37">
        <v>126</v>
      </c>
      <c r="F19" s="21">
        <v>2629.4</v>
      </c>
      <c r="G19" s="37" t="s">
        <v>74</v>
      </c>
      <c r="H19" s="37">
        <v>45</v>
      </c>
      <c r="I19" s="37">
        <v>17</v>
      </c>
      <c r="J19" s="37">
        <v>85</v>
      </c>
      <c r="K19" s="37">
        <v>9</v>
      </c>
      <c r="L19" s="37" t="s">
        <v>27</v>
      </c>
      <c r="M19" s="21">
        <v>3.59</v>
      </c>
      <c r="N19" s="37" t="s">
        <v>77</v>
      </c>
      <c r="O19" s="37" t="s">
        <v>94</v>
      </c>
      <c r="P19" s="37">
        <v>7</v>
      </c>
      <c r="Q19" s="37">
        <v>453</v>
      </c>
      <c r="R19" s="37">
        <v>16</v>
      </c>
      <c r="S19" s="21">
        <v>47.68</v>
      </c>
      <c r="T19" s="37" t="s">
        <v>81</v>
      </c>
      <c r="U19" s="43">
        <v>0.102020755</v>
      </c>
      <c r="V19" s="37" t="s">
        <v>34</v>
      </c>
      <c r="W19" s="37" t="s">
        <v>39</v>
      </c>
      <c r="X19" s="21">
        <v>670.93</v>
      </c>
    </row>
    <row r="20" spans="1:24" ht="15" customHeight="1" x14ac:dyDescent="0.25">
      <c r="A20" s="37" t="s">
        <v>66</v>
      </c>
      <c r="B20" s="37" t="s">
        <v>104</v>
      </c>
      <c r="C20" s="21">
        <v>36.44</v>
      </c>
      <c r="D20" s="37">
        <v>23</v>
      </c>
      <c r="E20" s="37">
        <v>620</v>
      </c>
      <c r="F20" s="21">
        <v>9364.67</v>
      </c>
      <c r="G20" s="37" t="s">
        <v>76</v>
      </c>
      <c r="H20" s="37">
        <v>10</v>
      </c>
      <c r="I20" s="37">
        <v>10</v>
      </c>
      <c r="J20" s="37">
        <v>46</v>
      </c>
      <c r="K20" s="37">
        <v>8</v>
      </c>
      <c r="L20" s="37" t="s">
        <v>27</v>
      </c>
      <c r="M20" s="21">
        <v>4.34</v>
      </c>
      <c r="N20" s="37" t="s">
        <v>93</v>
      </c>
      <c r="O20" s="37" t="s">
        <v>80</v>
      </c>
      <c r="P20" s="37">
        <v>18</v>
      </c>
      <c r="Q20" s="37">
        <v>374</v>
      </c>
      <c r="R20" s="37">
        <v>17</v>
      </c>
      <c r="S20" s="21">
        <v>27.11</v>
      </c>
      <c r="T20" s="37" t="s">
        <v>71</v>
      </c>
      <c r="U20" s="43">
        <v>2.231939111</v>
      </c>
      <c r="V20" s="37" t="s">
        <v>40</v>
      </c>
      <c r="W20" s="37" t="s">
        <v>35</v>
      </c>
      <c r="X20" s="21">
        <v>593.48</v>
      </c>
    </row>
    <row r="21" spans="1:24" ht="15" customHeight="1" x14ac:dyDescent="0.25">
      <c r="A21" s="37" t="s">
        <v>72</v>
      </c>
      <c r="B21" s="37" t="s">
        <v>105</v>
      </c>
      <c r="C21" s="21">
        <v>51.12</v>
      </c>
      <c r="D21" s="37">
        <v>100</v>
      </c>
      <c r="E21" s="37">
        <v>187</v>
      </c>
      <c r="F21" s="21">
        <v>2553.5</v>
      </c>
      <c r="G21" s="37" t="s">
        <v>76</v>
      </c>
      <c r="H21" s="37">
        <v>48</v>
      </c>
      <c r="I21" s="37">
        <v>11</v>
      </c>
      <c r="J21" s="37">
        <v>94</v>
      </c>
      <c r="K21" s="37">
        <v>3</v>
      </c>
      <c r="L21" s="37" t="s">
        <v>25</v>
      </c>
      <c r="M21" s="21">
        <v>4.74</v>
      </c>
      <c r="N21" s="37" t="s">
        <v>85</v>
      </c>
      <c r="O21" s="37" t="s">
        <v>94</v>
      </c>
      <c r="P21" s="37">
        <v>20</v>
      </c>
      <c r="Q21" s="37">
        <v>694</v>
      </c>
      <c r="R21" s="37">
        <v>16</v>
      </c>
      <c r="S21" s="21">
        <v>82.37</v>
      </c>
      <c r="T21" s="37" t="s">
        <v>81</v>
      </c>
      <c r="U21" s="43">
        <v>3.6464508649999998</v>
      </c>
      <c r="V21" s="37" t="s">
        <v>38</v>
      </c>
      <c r="W21" s="37" t="s">
        <v>39</v>
      </c>
      <c r="X21" s="21">
        <v>477.31</v>
      </c>
    </row>
    <row r="22" spans="1:24" ht="15" customHeight="1" x14ac:dyDescent="0.25">
      <c r="A22" s="37" t="s">
        <v>72</v>
      </c>
      <c r="B22" s="37" t="s">
        <v>106</v>
      </c>
      <c r="C22" s="21">
        <v>96.34</v>
      </c>
      <c r="D22" s="37">
        <v>22</v>
      </c>
      <c r="E22" s="37">
        <v>320</v>
      </c>
      <c r="F22" s="21">
        <v>8128.03</v>
      </c>
      <c r="G22" s="37" t="s">
        <v>76</v>
      </c>
      <c r="H22" s="37">
        <v>27</v>
      </c>
      <c r="I22" s="37">
        <v>12</v>
      </c>
      <c r="J22" s="37">
        <v>68</v>
      </c>
      <c r="K22" s="37">
        <v>6</v>
      </c>
      <c r="L22" s="37" t="s">
        <v>25</v>
      </c>
      <c r="M22" s="21">
        <v>8.8800000000000008</v>
      </c>
      <c r="N22" s="37" t="s">
        <v>77</v>
      </c>
      <c r="O22" s="37" t="s">
        <v>94</v>
      </c>
      <c r="P22" s="37">
        <v>29</v>
      </c>
      <c r="Q22" s="37">
        <v>309</v>
      </c>
      <c r="R22" s="37">
        <v>6</v>
      </c>
      <c r="S22" s="21">
        <v>65.69</v>
      </c>
      <c r="T22" s="37" t="s">
        <v>96</v>
      </c>
      <c r="U22" s="43">
        <v>4.2314165739999998</v>
      </c>
      <c r="V22" s="37" t="s">
        <v>34</v>
      </c>
      <c r="W22" s="37" t="s">
        <v>37</v>
      </c>
      <c r="X22" s="21">
        <v>493.87</v>
      </c>
    </row>
    <row r="23" spans="1:24" ht="15" customHeight="1" x14ac:dyDescent="0.25">
      <c r="A23" s="37" t="s">
        <v>89</v>
      </c>
      <c r="B23" s="37" t="s">
        <v>107</v>
      </c>
      <c r="C23" s="21">
        <v>84.89</v>
      </c>
      <c r="D23" s="37">
        <v>60</v>
      </c>
      <c r="E23" s="37">
        <v>601</v>
      </c>
      <c r="F23" s="21">
        <v>7087.05</v>
      </c>
      <c r="G23" s="37" t="s">
        <v>76</v>
      </c>
      <c r="H23" s="37">
        <v>69</v>
      </c>
      <c r="I23" s="37">
        <v>25</v>
      </c>
      <c r="J23" s="37">
        <v>7</v>
      </c>
      <c r="K23" s="37">
        <v>6</v>
      </c>
      <c r="L23" s="37" t="s">
        <v>26</v>
      </c>
      <c r="M23" s="21">
        <v>6.04</v>
      </c>
      <c r="N23" s="37" t="s">
        <v>79</v>
      </c>
      <c r="O23" s="37" t="s">
        <v>94</v>
      </c>
      <c r="P23" s="37">
        <v>19</v>
      </c>
      <c r="Q23" s="37">
        <v>791</v>
      </c>
      <c r="R23" s="37">
        <v>4</v>
      </c>
      <c r="S23" s="21">
        <v>61.74</v>
      </c>
      <c r="T23" s="37" t="s">
        <v>71</v>
      </c>
      <c r="U23" s="43">
        <v>1.8607568000000001E-2</v>
      </c>
      <c r="V23" s="37" t="s">
        <v>34</v>
      </c>
      <c r="W23" s="37" t="s">
        <v>39</v>
      </c>
      <c r="X23" s="21">
        <v>523.36</v>
      </c>
    </row>
    <row r="24" spans="1:24" ht="15" customHeight="1" x14ac:dyDescent="0.25">
      <c r="A24" s="37" t="s">
        <v>66</v>
      </c>
      <c r="B24" s="37" t="s">
        <v>108</v>
      </c>
      <c r="C24" s="21">
        <v>27.68</v>
      </c>
      <c r="D24" s="37">
        <v>55</v>
      </c>
      <c r="E24" s="37">
        <v>884</v>
      </c>
      <c r="F24" s="21">
        <v>2390.81</v>
      </c>
      <c r="G24" s="37" t="s">
        <v>76</v>
      </c>
      <c r="H24" s="37">
        <v>71</v>
      </c>
      <c r="I24" s="37">
        <v>1</v>
      </c>
      <c r="J24" s="37">
        <v>63</v>
      </c>
      <c r="K24" s="37">
        <v>10</v>
      </c>
      <c r="L24" s="37" t="s">
        <v>25</v>
      </c>
      <c r="M24" s="21">
        <v>9.57</v>
      </c>
      <c r="N24" s="37" t="s">
        <v>85</v>
      </c>
      <c r="O24" s="37" t="s">
        <v>80</v>
      </c>
      <c r="P24" s="37">
        <v>22</v>
      </c>
      <c r="Q24" s="37">
        <v>780</v>
      </c>
      <c r="R24" s="37">
        <v>28</v>
      </c>
      <c r="S24" s="21">
        <v>50.12</v>
      </c>
      <c r="T24" s="37" t="s">
        <v>81</v>
      </c>
      <c r="U24" s="43">
        <v>2.5912754730000001</v>
      </c>
      <c r="V24" s="37" t="s">
        <v>36</v>
      </c>
      <c r="W24" s="37" t="s">
        <v>39</v>
      </c>
      <c r="X24" s="21">
        <v>205.57</v>
      </c>
    </row>
    <row r="25" spans="1:24" ht="15" customHeight="1" x14ac:dyDescent="0.25">
      <c r="A25" s="37" t="s">
        <v>89</v>
      </c>
      <c r="B25" s="37" t="s">
        <v>109</v>
      </c>
      <c r="C25" s="21">
        <v>4.32</v>
      </c>
      <c r="D25" s="37">
        <v>30</v>
      </c>
      <c r="E25" s="37">
        <v>391</v>
      </c>
      <c r="F25" s="21">
        <v>8858.3700000000008</v>
      </c>
      <c r="G25" s="37" t="s">
        <v>76</v>
      </c>
      <c r="H25" s="37">
        <v>84</v>
      </c>
      <c r="I25" s="37">
        <v>5</v>
      </c>
      <c r="J25" s="37">
        <v>29</v>
      </c>
      <c r="K25" s="37">
        <v>7</v>
      </c>
      <c r="L25" s="37" t="s">
        <v>25</v>
      </c>
      <c r="M25" s="21">
        <v>2.92</v>
      </c>
      <c r="N25" s="37" t="s">
        <v>79</v>
      </c>
      <c r="O25" s="37" t="s">
        <v>80</v>
      </c>
      <c r="P25" s="37">
        <v>11</v>
      </c>
      <c r="Q25" s="37">
        <v>568</v>
      </c>
      <c r="R25" s="37">
        <v>29</v>
      </c>
      <c r="S25" s="21">
        <v>98.61</v>
      </c>
      <c r="T25" s="37" t="s">
        <v>71</v>
      </c>
      <c r="U25" s="43">
        <v>1.3422915630000001</v>
      </c>
      <c r="V25" s="37" t="s">
        <v>36</v>
      </c>
      <c r="W25" s="37" t="s">
        <v>35</v>
      </c>
      <c r="X25" s="21">
        <v>196.33</v>
      </c>
    </row>
    <row r="26" spans="1:24" ht="15" customHeight="1" x14ac:dyDescent="0.25">
      <c r="A26" s="37" t="s">
        <v>66</v>
      </c>
      <c r="B26" s="37" t="s">
        <v>110</v>
      </c>
      <c r="C26" s="21">
        <v>4.16</v>
      </c>
      <c r="D26" s="37">
        <v>32</v>
      </c>
      <c r="E26" s="37">
        <v>209</v>
      </c>
      <c r="F26" s="21">
        <v>9049.08</v>
      </c>
      <c r="G26" s="37" t="s">
        <v>88</v>
      </c>
      <c r="H26" s="37">
        <v>4</v>
      </c>
      <c r="I26" s="37">
        <v>26</v>
      </c>
      <c r="J26" s="37">
        <v>2</v>
      </c>
      <c r="K26" s="37">
        <v>8</v>
      </c>
      <c r="L26" s="37" t="s">
        <v>27</v>
      </c>
      <c r="M26" s="21">
        <v>9.74</v>
      </c>
      <c r="N26" s="37" t="s">
        <v>93</v>
      </c>
      <c r="O26" s="37" t="s">
        <v>86</v>
      </c>
      <c r="P26" s="37">
        <v>28</v>
      </c>
      <c r="Q26" s="37">
        <v>447</v>
      </c>
      <c r="R26" s="37">
        <v>3</v>
      </c>
      <c r="S26" s="21">
        <v>40.380000000000003</v>
      </c>
      <c r="T26" s="37" t="s">
        <v>71</v>
      </c>
      <c r="U26" s="43">
        <v>3.6913102929999999</v>
      </c>
      <c r="V26" s="37" t="s">
        <v>34</v>
      </c>
      <c r="W26" s="37" t="s">
        <v>35</v>
      </c>
      <c r="X26" s="21">
        <v>758.72</v>
      </c>
    </row>
    <row r="27" spans="1:24" ht="15" customHeight="1" x14ac:dyDescent="0.25">
      <c r="A27" s="37" t="s">
        <v>66</v>
      </c>
      <c r="B27" s="37" t="s">
        <v>111</v>
      </c>
      <c r="C27" s="21">
        <v>39.630000000000003</v>
      </c>
      <c r="D27" s="37">
        <v>73</v>
      </c>
      <c r="E27" s="37">
        <v>142</v>
      </c>
      <c r="F27" s="21">
        <v>2174.7800000000002</v>
      </c>
      <c r="G27" s="37" t="s">
        <v>88</v>
      </c>
      <c r="H27" s="37">
        <v>82</v>
      </c>
      <c r="I27" s="37">
        <v>11</v>
      </c>
      <c r="J27" s="37">
        <v>52</v>
      </c>
      <c r="K27" s="37">
        <v>3</v>
      </c>
      <c r="L27" s="37" t="s">
        <v>27</v>
      </c>
      <c r="M27" s="21">
        <v>2.23</v>
      </c>
      <c r="N27" s="37" t="s">
        <v>85</v>
      </c>
      <c r="O27" s="37" t="s">
        <v>80</v>
      </c>
      <c r="P27" s="37">
        <v>19</v>
      </c>
      <c r="Q27" s="37">
        <v>934</v>
      </c>
      <c r="R27" s="37">
        <v>23</v>
      </c>
      <c r="S27" s="21">
        <v>78.28</v>
      </c>
      <c r="T27" s="37" t="s">
        <v>71</v>
      </c>
      <c r="U27" s="43">
        <v>3.7972312170000002</v>
      </c>
      <c r="V27" s="37" t="s">
        <v>38</v>
      </c>
      <c r="W27" s="37" t="s">
        <v>37</v>
      </c>
      <c r="X27" s="21">
        <v>458.54</v>
      </c>
    </row>
    <row r="28" spans="1:24" ht="15" customHeight="1" x14ac:dyDescent="0.25">
      <c r="A28" s="37" t="s">
        <v>66</v>
      </c>
      <c r="B28" s="37" t="s">
        <v>112</v>
      </c>
      <c r="C28" s="21">
        <v>97.45</v>
      </c>
      <c r="D28" s="37">
        <v>9</v>
      </c>
      <c r="E28" s="37">
        <v>353</v>
      </c>
      <c r="F28" s="21">
        <v>3716.49</v>
      </c>
      <c r="G28" s="37" t="s">
        <v>88</v>
      </c>
      <c r="H28" s="37">
        <v>59</v>
      </c>
      <c r="I28" s="37">
        <v>16</v>
      </c>
      <c r="J28" s="37">
        <v>48</v>
      </c>
      <c r="K28" s="37">
        <v>4</v>
      </c>
      <c r="L28" s="37" t="s">
        <v>26</v>
      </c>
      <c r="M28" s="21">
        <v>6.51</v>
      </c>
      <c r="N28" s="37" t="s">
        <v>93</v>
      </c>
      <c r="O28" s="37" t="s">
        <v>86</v>
      </c>
      <c r="P28" s="37">
        <v>26</v>
      </c>
      <c r="Q28" s="37">
        <v>171</v>
      </c>
      <c r="R28" s="37">
        <v>4</v>
      </c>
      <c r="S28" s="21">
        <v>15.97</v>
      </c>
      <c r="T28" s="37" t="s">
        <v>96</v>
      </c>
      <c r="U28" s="43">
        <v>2.1193197370000001</v>
      </c>
      <c r="V28" s="37" t="s">
        <v>36</v>
      </c>
      <c r="W28" s="37" t="s">
        <v>35</v>
      </c>
      <c r="X28" s="21">
        <v>617.87</v>
      </c>
    </row>
    <row r="29" spans="1:24" ht="15" customHeight="1" x14ac:dyDescent="0.25">
      <c r="A29" s="37" t="s">
        <v>89</v>
      </c>
      <c r="B29" s="37" t="s">
        <v>113</v>
      </c>
      <c r="C29" s="21">
        <v>92.56</v>
      </c>
      <c r="D29" s="37">
        <v>42</v>
      </c>
      <c r="E29" s="37">
        <v>352</v>
      </c>
      <c r="F29" s="21">
        <v>2686.46</v>
      </c>
      <c r="G29" s="37" t="s">
        <v>76</v>
      </c>
      <c r="H29" s="37">
        <v>47</v>
      </c>
      <c r="I29" s="37">
        <v>9</v>
      </c>
      <c r="J29" s="37">
        <v>62</v>
      </c>
      <c r="K29" s="37">
        <v>8</v>
      </c>
      <c r="L29" s="37" t="s">
        <v>27</v>
      </c>
      <c r="M29" s="21">
        <v>7.41</v>
      </c>
      <c r="N29" s="37" t="s">
        <v>79</v>
      </c>
      <c r="O29" s="37" t="s">
        <v>70</v>
      </c>
      <c r="P29" s="37">
        <v>25</v>
      </c>
      <c r="Q29" s="37">
        <v>291</v>
      </c>
      <c r="R29" s="37">
        <v>4</v>
      </c>
      <c r="S29" s="21">
        <v>10.53</v>
      </c>
      <c r="T29" s="37" t="s">
        <v>81</v>
      </c>
      <c r="U29" s="43">
        <v>2.8646678379999999</v>
      </c>
      <c r="V29" s="37" t="s">
        <v>40</v>
      </c>
      <c r="W29" s="37" t="s">
        <v>37</v>
      </c>
      <c r="X29" s="21">
        <v>762.46</v>
      </c>
    </row>
    <row r="30" spans="1:24" ht="15" customHeight="1" x14ac:dyDescent="0.25">
      <c r="A30" s="37" t="s">
        <v>89</v>
      </c>
      <c r="B30" s="37" t="s">
        <v>114</v>
      </c>
      <c r="C30" s="21">
        <v>2.4</v>
      </c>
      <c r="D30" s="37">
        <v>12</v>
      </c>
      <c r="E30" s="37">
        <v>394</v>
      </c>
      <c r="F30" s="21">
        <v>6117.32</v>
      </c>
      <c r="G30" s="37" t="s">
        <v>74</v>
      </c>
      <c r="H30" s="37">
        <v>48</v>
      </c>
      <c r="I30" s="37">
        <v>15</v>
      </c>
      <c r="J30" s="37">
        <v>24</v>
      </c>
      <c r="K30" s="37">
        <v>4</v>
      </c>
      <c r="L30" s="37" t="s">
        <v>26</v>
      </c>
      <c r="M30" s="21">
        <v>9.9</v>
      </c>
      <c r="N30" s="37" t="s">
        <v>77</v>
      </c>
      <c r="O30" s="37" t="s">
        <v>70</v>
      </c>
      <c r="P30" s="37">
        <v>13</v>
      </c>
      <c r="Q30" s="37">
        <v>171</v>
      </c>
      <c r="R30" s="37">
        <v>7</v>
      </c>
      <c r="S30" s="21">
        <v>59.43</v>
      </c>
      <c r="T30" s="37" t="s">
        <v>81</v>
      </c>
      <c r="U30" s="43">
        <v>0.81575707900000005</v>
      </c>
      <c r="V30" s="37" t="s">
        <v>34</v>
      </c>
      <c r="W30" s="37" t="s">
        <v>35</v>
      </c>
      <c r="X30" s="21">
        <v>123.44</v>
      </c>
    </row>
    <row r="31" spans="1:24" ht="15" customHeight="1" x14ac:dyDescent="0.25">
      <c r="A31" s="37" t="s">
        <v>89</v>
      </c>
      <c r="B31" s="37" t="s">
        <v>115</v>
      </c>
      <c r="C31" s="21">
        <v>63.45</v>
      </c>
      <c r="D31" s="37">
        <v>3</v>
      </c>
      <c r="E31" s="37">
        <v>253</v>
      </c>
      <c r="F31" s="21">
        <v>8318.9</v>
      </c>
      <c r="G31" s="37" t="s">
        <v>74</v>
      </c>
      <c r="H31" s="37">
        <v>45</v>
      </c>
      <c r="I31" s="37">
        <v>5</v>
      </c>
      <c r="J31" s="37">
        <v>67</v>
      </c>
      <c r="K31" s="37">
        <v>7</v>
      </c>
      <c r="L31" s="37" t="s">
        <v>26</v>
      </c>
      <c r="M31" s="21">
        <v>8.1</v>
      </c>
      <c r="N31" s="37" t="s">
        <v>77</v>
      </c>
      <c r="O31" s="37" t="s">
        <v>80</v>
      </c>
      <c r="P31" s="37">
        <v>16</v>
      </c>
      <c r="Q31" s="37">
        <v>329</v>
      </c>
      <c r="R31" s="37">
        <v>7</v>
      </c>
      <c r="S31" s="21">
        <v>39.29</v>
      </c>
      <c r="T31" s="37" t="s">
        <v>96</v>
      </c>
      <c r="U31" s="43">
        <v>3.8780989369999999</v>
      </c>
      <c r="V31" s="37" t="s">
        <v>38</v>
      </c>
      <c r="W31" s="37" t="s">
        <v>37</v>
      </c>
      <c r="X31" s="21">
        <v>764.94</v>
      </c>
    </row>
    <row r="32" spans="1:24" ht="15" customHeight="1" x14ac:dyDescent="0.25">
      <c r="A32" s="37" t="s">
        <v>66</v>
      </c>
      <c r="B32" s="37" t="s">
        <v>116</v>
      </c>
      <c r="C32" s="21">
        <v>8.02</v>
      </c>
      <c r="D32" s="37">
        <v>10</v>
      </c>
      <c r="E32" s="37">
        <v>327</v>
      </c>
      <c r="F32" s="21">
        <v>2766.34</v>
      </c>
      <c r="G32" s="37" t="s">
        <v>88</v>
      </c>
      <c r="H32" s="37">
        <v>60</v>
      </c>
      <c r="I32" s="37">
        <v>26</v>
      </c>
      <c r="J32" s="37">
        <v>35</v>
      </c>
      <c r="K32" s="37">
        <v>7</v>
      </c>
      <c r="L32" s="37" t="s">
        <v>26</v>
      </c>
      <c r="M32" s="21">
        <v>8.9499999999999993</v>
      </c>
      <c r="N32" s="37" t="s">
        <v>85</v>
      </c>
      <c r="O32" s="37" t="s">
        <v>80</v>
      </c>
      <c r="P32" s="37">
        <v>27</v>
      </c>
      <c r="Q32" s="37">
        <v>806</v>
      </c>
      <c r="R32" s="37">
        <v>30</v>
      </c>
      <c r="S32" s="21">
        <v>51.63</v>
      </c>
      <c r="T32" s="37" t="s">
        <v>71</v>
      </c>
      <c r="U32" s="43">
        <v>0.96539470500000002</v>
      </c>
      <c r="V32" s="37" t="s">
        <v>38</v>
      </c>
      <c r="W32" s="37" t="s">
        <v>39</v>
      </c>
      <c r="X32" s="21">
        <v>880.08</v>
      </c>
    </row>
    <row r="33" spans="1:24" ht="15" customHeight="1" x14ac:dyDescent="0.25">
      <c r="A33" s="37" t="s">
        <v>72</v>
      </c>
      <c r="B33" s="37" t="s">
        <v>117</v>
      </c>
      <c r="C33" s="21">
        <v>50.85</v>
      </c>
      <c r="D33" s="37">
        <v>28</v>
      </c>
      <c r="E33" s="37">
        <v>168</v>
      </c>
      <c r="F33" s="21">
        <v>9655.14</v>
      </c>
      <c r="G33" s="37" t="s">
        <v>88</v>
      </c>
      <c r="H33" s="37">
        <v>6</v>
      </c>
      <c r="I33" s="37">
        <v>17</v>
      </c>
      <c r="J33" s="37">
        <v>44</v>
      </c>
      <c r="K33" s="37">
        <v>4</v>
      </c>
      <c r="L33" s="37" t="s">
        <v>26</v>
      </c>
      <c r="M33" s="21">
        <v>2.68</v>
      </c>
      <c r="N33" s="37" t="s">
        <v>69</v>
      </c>
      <c r="O33" s="37" t="s">
        <v>94</v>
      </c>
      <c r="P33" s="37">
        <v>24</v>
      </c>
      <c r="Q33" s="37">
        <v>461</v>
      </c>
      <c r="R33" s="37">
        <v>8</v>
      </c>
      <c r="S33" s="21">
        <v>60.25</v>
      </c>
      <c r="T33" s="37" t="s">
        <v>71</v>
      </c>
      <c r="U33" s="43">
        <v>2.989000007</v>
      </c>
      <c r="V33" s="37" t="s">
        <v>36</v>
      </c>
      <c r="W33" s="37" t="s">
        <v>39</v>
      </c>
      <c r="X33" s="21">
        <v>609.38</v>
      </c>
    </row>
    <row r="34" spans="1:24" ht="15" customHeight="1" x14ac:dyDescent="0.25">
      <c r="A34" s="37" t="s">
        <v>72</v>
      </c>
      <c r="B34" s="37" t="s">
        <v>118</v>
      </c>
      <c r="C34" s="21">
        <v>79.209999999999994</v>
      </c>
      <c r="D34" s="37">
        <v>43</v>
      </c>
      <c r="E34" s="37">
        <v>781</v>
      </c>
      <c r="F34" s="21">
        <v>9571.5499999999993</v>
      </c>
      <c r="G34" s="37" t="s">
        <v>76</v>
      </c>
      <c r="H34" s="37">
        <v>89</v>
      </c>
      <c r="I34" s="37">
        <v>13</v>
      </c>
      <c r="J34" s="37">
        <v>64</v>
      </c>
      <c r="K34" s="37">
        <v>4</v>
      </c>
      <c r="L34" s="37" t="s">
        <v>27</v>
      </c>
      <c r="M34" s="21">
        <v>6.6</v>
      </c>
      <c r="N34" s="37" t="s">
        <v>69</v>
      </c>
      <c r="O34" s="37" t="s">
        <v>80</v>
      </c>
      <c r="P34" s="37">
        <v>30</v>
      </c>
      <c r="Q34" s="37">
        <v>737</v>
      </c>
      <c r="R34" s="37">
        <v>7</v>
      </c>
      <c r="S34" s="21">
        <v>29.69</v>
      </c>
      <c r="T34" s="37" t="s">
        <v>96</v>
      </c>
      <c r="U34" s="43">
        <v>1.946036119</v>
      </c>
      <c r="V34" s="37" t="s">
        <v>38</v>
      </c>
      <c r="W34" s="37" t="s">
        <v>35</v>
      </c>
      <c r="X34" s="21">
        <v>761.17</v>
      </c>
    </row>
    <row r="35" spans="1:24" ht="15" customHeight="1" x14ac:dyDescent="0.25">
      <c r="A35" s="37" t="s">
        <v>89</v>
      </c>
      <c r="B35" s="37" t="s">
        <v>119</v>
      </c>
      <c r="C35" s="21">
        <v>64.8</v>
      </c>
      <c r="D35" s="37">
        <v>63</v>
      </c>
      <c r="E35" s="37">
        <v>616</v>
      </c>
      <c r="F35" s="21">
        <v>5150</v>
      </c>
      <c r="G35" s="37" t="s">
        <v>68</v>
      </c>
      <c r="H35" s="37">
        <v>4</v>
      </c>
      <c r="I35" s="37">
        <v>17</v>
      </c>
      <c r="J35" s="37">
        <v>95</v>
      </c>
      <c r="K35" s="37">
        <v>9</v>
      </c>
      <c r="L35" s="37" t="s">
        <v>27</v>
      </c>
      <c r="M35" s="21">
        <v>4.8600000000000003</v>
      </c>
      <c r="N35" s="37" t="s">
        <v>79</v>
      </c>
      <c r="O35" s="37" t="s">
        <v>94</v>
      </c>
      <c r="P35" s="37">
        <v>1</v>
      </c>
      <c r="Q35" s="37">
        <v>251</v>
      </c>
      <c r="R35" s="37">
        <v>23</v>
      </c>
      <c r="S35" s="21">
        <v>23.85</v>
      </c>
      <c r="T35" s="37" t="s">
        <v>81</v>
      </c>
      <c r="U35" s="43">
        <v>3.5410460119999998</v>
      </c>
      <c r="V35" s="37" t="s">
        <v>40</v>
      </c>
      <c r="W35" s="37" t="s">
        <v>35</v>
      </c>
      <c r="X35" s="21">
        <v>371.26</v>
      </c>
    </row>
    <row r="36" spans="1:24" ht="15" customHeight="1" x14ac:dyDescent="0.25">
      <c r="A36" s="37" t="s">
        <v>72</v>
      </c>
      <c r="B36" s="37" t="s">
        <v>120</v>
      </c>
      <c r="C36" s="21">
        <v>37.47</v>
      </c>
      <c r="D36" s="37">
        <v>96</v>
      </c>
      <c r="E36" s="37">
        <v>602</v>
      </c>
      <c r="F36" s="21">
        <v>9061.7099999999991</v>
      </c>
      <c r="G36" s="37" t="s">
        <v>76</v>
      </c>
      <c r="H36" s="37">
        <v>1</v>
      </c>
      <c r="I36" s="37">
        <v>26</v>
      </c>
      <c r="J36" s="37">
        <v>21</v>
      </c>
      <c r="K36" s="37">
        <v>7</v>
      </c>
      <c r="L36" s="37" t="s">
        <v>25</v>
      </c>
      <c r="M36" s="21">
        <v>1.02</v>
      </c>
      <c r="N36" s="37" t="s">
        <v>77</v>
      </c>
      <c r="O36" s="37" t="s">
        <v>94</v>
      </c>
      <c r="P36" s="37">
        <v>4</v>
      </c>
      <c r="Q36" s="37">
        <v>452</v>
      </c>
      <c r="R36" s="37">
        <v>10</v>
      </c>
      <c r="S36" s="21">
        <v>10.75</v>
      </c>
      <c r="T36" s="37" t="s">
        <v>96</v>
      </c>
      <c r="U36" s="43">
        <v>0.64660455900000002</v>
      </c>
      <c r="V36" s="37" t="s">
        <v>38</v>
      </c>
      <c r="W36" s="37" t="s">
        <v>37</v>
      </c>
      <c r="X36" s="21">
        <v>510.36</v>
      </c>
    </row>
    <row r="37" spans="1:24" ht="15" customHeight="1" x14ac:dyDescent="0.25">
      <c r="A37" s="37" t="s">
        <v>89</v>
      </c>
      <c r="B37" s="37" t="s">
        <v>121</v>
      </c>
      <c r="C37" s="21">
        <v>84.96</v>
      </c>
      <c r="D37" s="37">
        <v>11</v>
      </c>
      <c r="E37" s="37">
        <v>449</v>
      </c>
      <c r="F37" s="21">
        <v>6541.33</v>
      </c>
      <c r="G37" s="37" t="s">
        <v>74</v>
      </c>
      <c r="H37" s="37">
        <v>42</v>
      </c>
      <c r="I37" s="37">
        <v>27</v>
      </c>
      <c r="J37" s="37">
        <v>85</v>
      </c>
      <c r="K37" s="37">
        <v>8</v>
      </c>
      <c r="L37" s="37" t="s">
        <v>27</v>
      </c>
      <c r="M37" s="21">
        <v>5.29</v>
      </c>
      <c r="N37" s="37" t="s">
        <v>77</v>
      </c>
      <c r="O37" s="37" t="s">
        <v>83</v>
      </c>
      <c r="P37" s="37">
        <v>3</v>
      </c>
      <c r="Q37" s="37">
        <v>367</v>
      </c>
      <c r="R37" s="37">
        <v>2</v>
      </c>
      <c r="S37" s="21">
        <v>58</v>
      </c>
      <c r="T37" s="37" t="s">
        <v>96</v>
      </c>
      <c r="U37" s="43">
        <v>0.54115409800000003</v>
      </c>
      <c r="V37" s="37" t="s">
        <v>40</v>
      </c>
      <c r="W37" s="37" t="s">
        <v>39</v>
      </c>
      <c r="X37" s="21">
        <v>553.41999999999996</v>
      </c>
    </row>
    <row r="38" spans="1:24" ht="15" customHeight="1" x14ac:dyDescent="0.25">
      <c r="A38" s="37" t="s">
        <v>72</v>
      </c>
      <c r="B38" s="37" t="s">
        <v>122</v>
      </c>
      <c r="C38" s="21">
        <v>9.81</v>
      </c>
      <c r="D38" s="37">
        <v>34</v>
      </c>
      <c r="E38" s="37">
        <v>963</v>
      </c>
      <c r="F38" s="21">
        <v>7573.4</v>
      </c>
      <c r="G38" s="37" t="s">
        <v>74</v>
      </c>
      <c r="H38" s="37">
        <v>18</v>
      </c>
      <c r="I38" s="37">
        <v>23</v>
      </c>
      <c r="J38" s="37">
        <v>28</v>
      </c>
      <c r="K38" s="37">
        <v>3</v>
      </c>
      <c r="L38" s="37" t="s">
        <v>26</v>
      </c>
      <c r="M38" s="21">
        <v>2.11</v>
      </c>
      <c r="N38" s="37" t="s">
        <v>93</v>
      </c>
      <c r="O38" s="37" t="s">
        <v>83</v>
      </c>
      <c r="P38" s="37">
        <v>26</v>
      </c>
      <c r="Q38" s="37">
        <v>671</v>
      </c>
      <c r="R38" s="37">
        <v>19</v>
      </c>
      <c r="S38" s="21">
        <v>45.53</v>
      </c>
      <c r="T38" s="37" t="s">
        <v>81</v>
      </c>
      <c r="U38" s="43">
        <v>3.8055333789999999</v>
      </c>
      <c r="V38" s="37" t="s">
        <v>34</v>
      </c>
      <c r="W38" s="37" t="s">
        <v>39</v>
      </c>
      <c r="X38" s="21">
        <v>403.81</v>
      </c>
    </row>
    <row r="39" spans="1:24" ht="15" customHeight="1" x14ac:dyDescent="0.25">
      <c r="A39" s="37" t="s">
        <v>72</v>
      </c>
      <c r="B39" s="37" t="s">
        <v>123</v>
      </c>
      <c r="C39" s="21">
        <v>23.4</v>
      </c>
      <c r="D39" s="37">
        <v>5</v>
      </c>
      <c r="E39" s="37">
        <v>963</v>
      </c>
      <c r="F39" s="21">
        <v>2438.34</v>
      </c>
      <c r="G39" s="37" t="s">
        <v>74</v>
      </c>
      <c r="H39" s="37">
        <v>25</v>
      </c>
      <c r="I39" s="37">
        <v>8</v>
      </c>
      <c r="J39" s="37">
        <v>21</v>
      </c>
      <c r="K39" s="37">
        <v>9</v>
      </c>
      <c r="L39" s="37" t="s">
        <v>25</v>
      </c>
      <c r="M39" s="21">
        <v>1.53</v>
      </c>
      <c r="N39" s="37" t="s">
        <v>69</v>
      </c>
      <c r="O39" s="37" t="s">
        <v>80</v>
      </c>
      <c r="P39" s="37">
        <v>24</v>
      </c>
      <c r="Q39" s="37">
        <v>867</v>
      </c>
      <c r="R39" s="37">
        <v>15</v>
      </c>
      <c r="S39" s="21">
        <v>34.340000000000003</v>
      </c>
      <c r="T39" s="37" t="s">
        <v>71</v>
      </c>
      <c r="U39" s="43">
        <v>2.6102880850000001</v>
      </c>
      <c r="V39" s="37" t="s">
        <v>40</v>
      </c>
      <c r="W39" s="37" t="s">
        <v>35</v>
      </c>
      <c r="X39" s="21">
        <v>183.93</v>
      </c>
    </row>
    <row r="40" spans="1:24" ht="15" customHeight="1" x14ac:dyDescent="0.25">
      <c r="A40" s="37" t="s">
        <v>89</v>
      </c>
      <c r="B40" s="37" t="s">
        <v>124</v>
      </c>
      <c r="C40" s="21">
        <v>52.08</v>
      </c>
      <c r="D40" s="37">
        <v>75</v>
      </c>
      <c r="E40" s="37">
        <v>705</v>
      </c>
      <c r="F40" s="21">
        <v>9692.32</v>
      </c>
      <c r="G40" s="37" t="s">
        <v>68</v>
      </c>
      <c r="H40" s="37">
        <v>69</v>
      </c>
      <c r="I40" s="37">
        <v>1</v>
      </c>
      <c r="J40" s="37">
        <v>88</v>
      </c>
      <c r="K40" s="37">
        <v>5</v>
      </c>
      <c r="L40" s="37" t="s">
        <v>26</v>
      </c>
      <c r="M40" s="21">
        <v>9.24</v>
      </c>
      <c r="N40" s="37" t="s">
        <v>79</v>
      </c>
      <c r="O40" s="37" t="s">
        <v>70</v>
      </c>
      <c r="P40" s="37">
        <v>10</v>
      </c>
      <c r="Q40" s="37">
        <v>841</v>
      </c>
      <c r="R40" s="37">
        <v>12</v>
      </c>
      <c r="S40" s="21">
        <v>5.93</v>
      </c>
      <c r="T40" s="37" t="s">
        <v>71</v>
      </c>
      <c r="U40" s="43">
        <v>0.61332689900000004</v>
      </c>
      <c r="V40" s="37" t="s">
        <v>34</v>
      </c>
      <c r="W40" s="37" t="s">
        <v>37</v>
      </c>
      <c r="X40" s="21">
        <v>339.67</v>
      </c>
    </row>
    <row r="41" spans="1:24" ht="15" customHeight="1" x14ac:dyDescent="0.25">
      <c r="A41" s="37" t="s">
        <v>72</v>
      </c>
      <c r="B41" s="37" t="s">
        <v>125</v>
      </c>
      <c r="C41" s="21">
        <v>19.13</v>
      </c>
      <c r="D41" s="37">
        <v>26</v>
      </c>
      <c r="E41" s="37">
        <v>176</v>
      </c>
      <c r="F41" s="21">
        <v>1912.47</v>
      </c>
      <c r="G41" s="37" t="s">
        <v>74</v>
      </c>
      <c r="H41" s="37">
        <v>78</v>
      </c>
      <c r="I41" s="37">
        <v>29</v>
      </c>
      <c r="J41" s="37">
        <v>34</v>
      </c>
      <c r="K41" s="37">
        <v>3</v>
      </c>
      <c r="L41" s="37" t="s">
        <v>25</v>
      </c>
      <c r="M41" s="21">
        <v>5.56</v>
      </c>
      <c r="N41" s="37" t="s">
        <v>93</v>
      </c>
      <c r="O41" s="37" t="s">
        <v>80</v>
      </c>
      <c r="P41" s="37">
        <v>30</v>
      </c>
      <c r="Q41" s="37">
        <v>791</v>
      </c>
      <c r="R41" s="37">
        <v>6</v>
      </c>
      <c r="S41" s="21">
        <v>9.01</v>
      </c>
      <c r="T41" s="37" t="s">
        <v>81</v>
      </c>
      <c r="U41" s="43">
        <v>1.451972204</v>
      </c>
      <c r="V41" s="37" t="s">
        <v>34</v>
      </c>
      <c r="W41" s="37" t="s">
        <v>37</v>
      </c>
      <c r="X41" s="21">
        <v>653.66999999999996</v>
      </c>
    </row>
    <row r="42" spans="1:24" ht="15" customHeight="1" x14ac:dyDescent="0.25">
      <c r="A42" s="37" t="s">
        <v>72</v>
      </c>
      <c r="B42" s="37" t="s">
        <v>126</v>
      </c>
      <c r="C42" s="21">
        <v>80.540000000000006</v>
      </c>
      <c r="D42" s="37">
        <v>97</v>
      </c>
      <c r="E42" s="37">
        <v>933</v>
      </c>
      <c r="F42" s="21">
        <v>5724.96</v>
      </c>
      <c r="G42" s="37" t="s">
        <v>74</v>
      </c>
      <c r="H42" s="37">
        <v>90</v>
      </c>
      <c r="I42" s="37">
        <v>20</v>
      </c>
      <c r="J42" s="37">
        <v>39</v>
      </c>
      <c r="K42" s="37">
        <v>8</v>
      </c>
      <c r="L42" s="37" t="s">
        <v>27</v>
      </c>
      <c r="M42" s="21">
        <v>7.23</v>
      </c>
      <c r="N42" s="37" t="s">
        <v>77</v>
      </c>
      <c r="O42" s="37" t="s">
        <v>80</v>
      </c>
      <c r="P42" s="37">
        <v>18</v>
      </c>
      <c r="Q42" s="37">
        <v>793</v>
      </c>
      <c r="R42" s="37">
        <v>1</v>
      </c>
      <c r="S42" s="21">
        <v>88.18</v>
      </c>
      <c r="T42" s="37" t="s">
        <v>71</v>
      </c>
      <c r="U42" s="43">
        <v>4.2132694309999996</v>
      </c>
      <c r="V42" s="37" t="s">
        <v>38</v>
      </c>
      <c r="W42" s="37" t="s">
        <v>35</v>
      </c>
      <c r="X42" s="21">
        <v>529.80999999999995</v>
      </c>
    </row>
    <row r="43" spans="1:24" ht="15" customHeight="1" x14ac:dyDescent="0.25">
      <c r="A43" s="37" t="s">
        <v>72</v>
      </c>
      <c r="B43" s="37" t="s">
        <v>127</v>
      </c>
      <c r="C43" s="21">
        <v>99.11</v>
      </c>
      <c r="D43" s="37">
        <v>35</v>
      </c>
      <c r="E43" s="37">
        <v>556</v>
      </c>
      <c r="F43" s="21">
        <v>5521.21</v>
      </c>
      <c r="G43" s="37" t="s">
        <v>74</v>
      </c>
      <c r="H43" s="37">
        <v>64</v>
      </c>
      <c r="I43" s="37">
        <v>19</v>
      </c>
      <c r="J43" s="37">
        <v>38</v>
      </c>
      <c r="K43" s="37">
        <v>8</v>
      </c>
      <c r="L43" s="37" t="s">
        <v>26</v>
      </c>
      <c r="M43" s="21">
        <v>5.77</v>
      </c>
      <c r="N43" s="37" t="s">
        <v>85</v>
      </c>
      <c r="O43" s="37" t="s">
        <v>94</v>
      </c>
      <c r="P43" s="37">
        <v>18</v>
      </c>
      <c r="Q43" s="37">
        <v>892</v>
      </c>
      <c r="R43" s="37">
        <v>7</v>
      </c>
      <c r="S43" s="21">
        <v>95.33</v>
      </c>
      <c r="T43" s="37" t="s">
        <v>81</v>
      </c>
      <c r="U43" s="43">
        <v>4.5302262000000003E-2</v>
      </c>
      <c r="V43" s="37" t="s">
        <v>40</v>
      </c>
      <c r="W43" s="37" t="s">
        <v>35</v>
      </c>
      <c r="X43" s="21">
        <v>275.52</v>
      </c>
    </row>
    <row r="44" spans="1:24" ht="15" customHeight="1" x14ac:dyDescent="0.25">
      <c r="A44" s="37" t="s">
        <v>72</v>
      </c>
      <c r="B44" s="37" t="s">
        <v>128</v>
      </c>
      <c r="C44" s="21">
        <v>46.53</v>
      </c>
      <c r="D44" s="37">
        <v>98</v>
      </c>
      <c r="E44" s="37">
        <v>155</v>
      </c>
      <c r="F44" s="21">
        <v>1839.61</v>
      </c>
      <c r="G44" s="37" t="s">
        <v>74</v>
      </c>
      <c r="H44" s="37">
        <v>22</v>
      </c>
      <c r="I44" s="37">
        <v>27</v>
      </c>
      <c r="J44" s="37">
        <v>57</v>
      </c>
      <c r="K44" s="37">
        <v>4</v>
      </c>
      <c r="L44" s="37" t="s">
        <v>27</v>
      </c>
      <c r="M44" s="21">
        <v>7.53</v>
      </c>
      <c r="N44" s="37" t="s">
        <v>79</v>
      </c>
      <c r="O44" s="37" t="s">
        <v>86</v>
      </c>
      <c r="P44" s="37">
        <v>26</v>
      </c>
      <c r="Q44" s="37">
        <v>179</v>
      </c>
      <c r="R44" s="37">
        <v>7</v>
      </c>
      <c r="S44" s="21">
        <v>96.42</v>
      </c>
      <c r="T44" s="37" t="s">
        <v>81</v>
      </c>
      <c r="U44" s="43">
        <v>4.9392552890000001</v>
      </c>
      <c r="V44" s="37" t="s">
        <v>38</v>
      </c>
      <c r="W44" s="37" t="s">
        <v>35</v>
      </c>
      <c r="X44" s="21">
        <v>635.66</v>
      </c>
    </row>
    <row r="45" spans="1:24" ht="15" customHeight="1" x14ac:dyDescent="0.25">
      <c r="A45" s="37" t="s">
        <v>66</v>
      </c>
      <c r="B45" s="37" t="s">
        <v>129</v>
      </c>
      <c r="C45" s="21">
        <v>11.74</v>
      </c>
      <c r="D45" s="37">
        <v>6</v>
      </c>
      <c r="E45" s="37">
        <v>598</v>
      </c>
      <c r="F45" s="21">
        <v>5737.43</v>
      </c>
      <c r="G45" s="37" t="s">
        <v>76</v>
      </c>
      <c r="H45" s="37">
        <v>36</v>
      </c>
      <c r="I45" s="37">
        <v>29</v>
      </c>
      <c r="J45" s="37">
        <v>85</v>
      </c>
      <c r="K45" s="37">
        <v>9</v>
      </c>
      <c r="L45" s="37" t="s">
        <v>26</v>
      </c>
      <c r="M45" s="21">
        <v>3.69</v>
      </c>
      <c r="N45" s="37" t="s">
        <v>79</v>
      </c>
      <c r="O45" s="37" t="s">
        <v>70</v>
      </c>
      <c r="P45" s="37">
        <v>1</v>
      </c>
      <c r="Q45" s="37">
        <v>206</v>
      </c>
      <c r="R45" s="37">
        <v>23</v>
      </c>
      <c r="S45" s="21">
        <v>26.28</v>
      </c>
      <c r="T45" s="37" t="s">
        <v>71</v>
      </c>
      <c r="U45" s="43">
        <v>0.37230476800000001</v>
      </c>
      <c r="V45" s="37" t="s">
        <v>34</v>
      </c>
      <c r="W45" s="37" t="s">
        <v>35</v>
      </c>
      <c r="X45" s="21">
        <v>716.04</v>
      </c>
    </row>
    <row r="46" spans="1:24" ht="15" customHeight="1" x14ac:dyDescent="0.25">
      <c r="A46" s="37" t="s">
        <v>89</v>
      </c>
      <c r="B46" s="37" t="s">
        <v>130</v>
      </c>
      <c r="C46" s="21">
        <v>51.36</v>
      </c>
      <c r="D46" s="37">
        <v>34</v>
      </c>
      <c r="E46" s="37">
        <v>919</v>
      </c>
      <c r="F46" s="21">
        <v>7152.29</v>
      </c>
      <c r="G46" s="37" t="s">
        <v>74</v>
      </c>
      <c r="H46" s="37">
        <v>13</v>
      </c>
      <c r="I46" s="37">
        <v>19</v>
      </c>
      <c r="J46" s="37">
        <v>72</v>
      </c>
      <c r="K46" s="37">
        <v>6</v>
      </c>
      <c r="L46" s="37" t="s">
        <v>27</v>
      </c>
      <c r="M46" s="21">
        <v>7.58</v>
      </c>
      <c r="N46" s="37" t="s">
        <v>93</v>
      </c>
      <c r="O46" s="37" t="s">
        <v>83</v>
      </c>
      <c r="P46" s="37">
        <v>7</v>
      </c>
      <c r="Q46" s="37">
        <v>834</v>
      </c>
      <c r="R46" s="37">
        <v>18</v>
      </c>
      <c r="S46" s="21">
        <v>22.55</v>
      </c>
      <c r="T46" s="37" t="s">
        <v>81</v>
      </c>
      <c r="U46" s="43">
        <v>2.96262632</v>
      </c>
      <c r="V46" s="37" t="s">
        <v>36</v>
      </c>
      <c r="W46" s="37" t="s">
        <v>35</v>
      </c>
      <c r="X46" s="21">
        <v>610.45000000000005</v>
      </c>
    </row>
    <row r="47" spans="1:24" ht="15" customHeight="1" x14ac:dyDescent="0.25">
      <c r="A47" s="37" t="s">
        <v>66</v>
      </c>
      <c r="B47" s="37" t="s">
        <v>131</v>
      </c>
      <c r="C47" s="21">
        <v>33.78</v>
      </c>
      <c r="D47" s="37">
        <v>1</v>
      </c>
      <c r="E47" s="37">
        <v>24</v>
      </c>
      <c r="F47" s="21">
        <v>5267.96</v>
      </c>
      <c r="G47" s="37" t="s">
        <v>88</v>
      </c>
      <c r="H47" s="37">
        <v>93</v>
      </c>
      <c r="I47" s="37">
        <v>7</v>
      </c>
      <c r="J47" s="37">
        <v>52</v>
      </c>
      <c r="K47" s="37">
        <v>6</v>
      </c>
      <c r="L47" s="37" t="s">
        <v>26</v>
      </c>
      <c r="M47" s="21">
        <v>5.22</v>
      </c>
      <c r="N47" s="37" t="s">
        <v>93</v>
      </c>
      <c r="O47" s="37" t="s">
        <v>94</v>
      </c>
      <c r="P47" s="37">
        <v>25</v>
      </c>
      <c r="Q47" s="37">
        <v>794</v>
      </c>
      <c r="R47" s="37">
        <v>25</v>
      </c>
      <c r="S47" s="21">
        <v>66.31</v>
      </c>
      <c r="T47" s="37" t="s">
        <v>96</v>
      </c>
      <c r="U47" s="43">
        <v>3.2196046119999999</v>
      </c>
      <c r="V47" s="37" t="s">
        <v>36</v>
      </c>
      <c r="W47" s="37" t="s">
        <v>35</v>
      </c>
      <c r="X47" s="21">
        <v>495.31</v>
      </c>
    </row>
    <row r="48" spans="1:24" ht="15" customHeight="1" x14ac:dyDescent="0.25">
      <c r="A48" s="37" t="s">
        <v>66</v>
      </c>
      <c r="B48" s="37" t="s">
        <v>132</v>
      </c>
      <c r="C48" s="21">
        <v>27.08</v>
      </c>
      <c r="D48" s="37">
        <v>75</v>
      </c>
      <c r="E48" s="37">
        <v>859</v>
      </c>
      <c r="F48" s="21">
        <v>2556.77</v>
      </c>
      <c r="G48" s="37" t="s">
        <v>68</v>
      </c>
      <c r="H48" s="37">
        <v>92</v>
      </c>
      <c r="I48" s="37">
        <v>29</v>
      </c>
      <c r="J48" s="37">
        <v>6</v>
      </c>
      <c r="K48" s="37">
        <v>8</v>
      </c>
      <c r="L48" s="37" t="s">
        <v>26</v>
      </c>
      <c r="M48" s="21">
        <v>4.07</v>
      </c>
      <c r="N48" s="37" t="s">
        <v>69</v>
      </c>
      <c r="O48" s="37" t="s">
        <v>94</v>
      </c>
      <c r="P48" s="37">
        <v>18</v>
      </c>
      <c r="Q48" s="37">
        <v>870</v>
      </c>
      <c r="R48" s="37">
        <v>23</v>
      </c>
      <c r="S48" s="21">
        <v>77.319999999999993</v>
      </c>
      <c r="T48" s="37" t="s">
        <v>71</v>
      </c>
      <c r="U48" s="43">
        <v>3.6486105929999999</v>
      </c>
      <c r="V48" s="37" t="s">
        <v>38</v>
      </c>
      <c r="W48" s="37" t="s">
        <v>37</v>
      </c>
      <c r="X48" s="21">
        <v>380.44</v>
      </c>
    </row>
    <row r="49" spans="1:24" ht="15" customHeight="1" x14ac:dyDescent="0.25">
      <c r="A49" s="37" t="s">
        <v>72</v>
      </c>
      <c r="B49" s="37" t="s">
        <v>133</v>
      </c>
      <c r="C49" s="21">
        <v>95.71</v>
      </c>
      <c r="D49" s="37">
        <v>93</v>
      </c>
      <c r="E49" s="37">
        <v>910</v>
      </c>
      <c r="F49" s="21">
        <v>7089.47</v>
      </c>
      <c r="G49" s="37" t="s">
        <v>88</v>
      </c>
      <c r="H49" s="37">
        <v>4</v>
      </c>
      <c r="I49" s="37">
        <v>15</v>
      </c>
      <c r="J49" s="37">
        <v>51</v>
      </c>
      <c r="K49" s="37">
        <v>9</v>
      </c>
      <c r="L49" s="37" t="s">
        <v>26</v>
      </c>
      <c r="M49" s="21">
        <v>8.98</v>
      </c>
      <c r="N49" s="37" t="s">
        <v>77</v>
      </c>
      <c r="O49" s="37" t="s">
        <v>80</v>
      </c>
      <c r="P49" s="37">
        <v>10</v>
      </c>
      <c r="Q49" s="37">
        <v>964</v>
      </c>
      <c r="R49" s="37">
        <v>20</v>
      </c>
      <c r="S49" s="21">
        <v>19.71</v>
      </c>
      <c r="T49" s="37" t="s">
        <v>71</v>
      </c>
      <c r="U49" s="43">
        <v>0.38057358699999999</v>
      </c>
      <c r="V49" s="37" t="s">
        <v>36</v>
      </c>
      <c r="W49" s="37" t="s">
        <v>35</v>
      </c>
      <c r="X49" s="21">
        <v>581.6</v>
      </c>
    </row>
    <row r="50" spans="1:24" ht="15" customHeight="1" x14ac:dyDescent="0.25">
      <c r="A50" s="37" t="s">
        <v>66</v>
      </c>
      <c r="B50" s="37" t="s">
        <v>134</v>
      </c>
      <c r="C50" s="21">
        <v>76.040000000000006</v>
      </c>
      <c r="D50" s="37">
        <v>28</v>
      </c>
      <c r="E50" s="37">
        <v>29</v>
      </c>
      <c r="F50" s="21">
        <v>7397.07</v>
      </c>
      <c r="G50" s="37" t="s">
        <v>68</v>
      </c>
      <c r="H50" s="37">
        <v>30</v>
      </c>
      <c r="I50" s="37">
        <v>16</v>
      </c>
      <c r="J50" s="37">
        <v>9</v>
      </c>
      <c r="K50" s="37">
        <v>3</v>
      </c>
      <c r="L50" s="37" t="s">
        <v>27</v>
      </c>
      <c r="M50" s="21">
        <v>7.1</v>
      </c>
      <c r="N50" s="37" t="s">
        <v>93</v>
      </c>
      <c r="O50" s="37" t="s">
        <v>70</v>
      </c>
      <c r="P50" s="37">
        <v>9</v>
      </c>
      <c r="Q50" s="37">
        <v>109</v>
      </c>
      <c r="R50" s="37">
        <v>18</v>
      </c>
      <c r="S50" s="21">
        <v>23.13</v>
      </c>
      <c r="T50" s="37" t="s">
        <v>81</v>
      </c>
      <c r="U50" s="43">
        <v>1.698112541</v>
      </c>
      <c r="V50" s="37" t="s">
        <v>36</v>
      </c>
      <c r="W50" s="37" t="s">
        <v>37</v>
      </c>
      <c r="X50" s="21">
        <v>768.65</v>
      </c>
    </row>
    <row r="51" spans="1:24" ht="15" customHeight="1" x14ac:dyDescent="0.25">
      <c r="A51" s="37" t="s">
        <v>89</v>
      </c>
      <c r="B51" s="37" t="s">
        <v>135</v>
      </c>
      <c r="C51" s="21">
        <v>78.900000000000006</v>
      </c>
      <c r="D51" s="37">
        <v>19</v>
      </c>
      <c r="E51" s="37">
        <v>99</v>
      </c>
      <c r="F51" s="21">
        <v>8001.61</v>
      </c>
      <c r="G51" s="37" t="s">
        <v>76</v>
      </c>
      <c r="H51" s="37">
        <v>97</v>
      </c>
      <c r="I51" s="37">
        <v>24</v>
      </c>
      <c r="J51" s="37">
        <v>9</v>
      </c>
      <c r="K51" s="37">
        <v>6</v>
      </c>
      <c r="L51" s="37" t="s">
        <v>27</v>
      </c>
      <c r="M51" s="21">
        <v>2.5099999999999998</v>
      </c>
      <c r="N51" s="37" t="s">
        <v>79</v>
      </c>
      <c r="O51" s="37" t="s">
        <v>83</v>
      </c>
      <c r="P51" s="37">
        <v>28</v>
      </c>
      <c r="Q51" s="37">
        <v>177</v>
      </c>
      <c r="R51" s="37">
        <v>28</v>
      </c>
      <c r="S51" s="21">
        <v>14.15</v>
      </c>
      <c r="T51" s="37" t="s">
        <v>96</v>
      </c>
      <c r="U51" s="43">
        <v>2.8258139849999999</v>
      </c>
      <c r="V51" s="37" t="s">
        <v>36</v>
      </c>
      <c r="W51" s="37" t="s">
        <v>35</v>
      </c>
      <c r="X51" s="21">
        <v>336.89</v>
      </c>
    </row>
    <row r="52" spans="1:24" ht="15" customHeight="1" x14ac:dyDescent="0.25">
      <c r="A52" s="37" t="s">
        <v>89</v>
      </c>
      <c r="B52" s="37" t="s">
        <v>136</v>
      </c>
      <c r="C52" s="21">
        <v>14.2</v>
      </c>
      <c r="D52" s="37">
        <v>91</v>
      </c>
      <c r="E52" s="37">
        <v>633</v>
      </c>
      <c r="F52" s="21">
        <v>5910.89</v>
      </c>
      <c r="G52" s="37" t="s">
        <v>74</v>
      </c>
      <c r="H52" s="37">
        <v>31</v>
      </c>
      <c r="I52" s="37">
        <v>23</v>
      </c>
      <c r="J52" s="37">
        <v>82</v>
      </c>
      <c r="K52" s="37">
        <v>10</v>
      </c>
      <c r="L52" s="37" t="s">
        <v>25</v>
      </c>
      <c r="M52" s="21">
        <v>6.25</v>
      </c>
      <c r="N52" s="37" t="s">
        <v>93</v>
      </c>
      <c r="O52" s="37" t="s">
        <v>83</v>
      </c>
      <c r="P52" s="37">
        <v>20</v>
      </c>
      <c r="Q52" s="37">
        <v>306</v>
      </c>
      <c r="R52" s="37">
        <v>21</v>
      </c>
      <c r="S52" s="21">
        <v>45.18</v>
      </c>
      <c r="T52" s="37" t="s">
        <v>81</v>
      </c>
      <c r="U52" s="43">
        <v>4.7548008050000004</v>
      </c>
      <c r="V52" s="37" t="s">
        <v>36</v>
      </c>
      <c r="W52" s="37" t="s">
        <v>37</v>
      </c>
      <c r="X52" s="21">
        <v>496.25</v>
      </c>
    </row>
    <row r="53" spans="1:24" ht="15" customHeight="1" x14ac:dyDescent="0.25">
      <c r="A53" s="37" t="s">
        <v>66</v>
      </c>
      <c r="B53" s="37" t="s">
        <v>137</v>
      </c>
      <c r="C53" s="21">
        <v>26.7</v>
      </c>
      <c r="D53" s="37">
        <v>61</v>
      </c>
      <c r="E53" s="37">
        <v>154</v>
      </c>
      <c r="F53" s="21">
        <v>9866.4699999999993</v>
      </c>
      <c r="G53" s="37" t="s">
        <v>88</v>
      </c>
      <c r="H53" s="37">
        <v>100</v>
      </c>
      <c r="I53" s="37">
        <v>4</v>
      </c>
      <c r="J53" s="37">
        <v>52</v>
      </c>
      <c r="K53" s="37">
        <v>1</v>
      </c>
      <c r="L53" s="37" t="s">
        <v>25</v>
      </c>
      <c r="M53" s="21">
        <v>4.78</v>
      </c>
      <c r="N53" s="37" t="s">
        <v>79</v>
      </c>
      <c r="O53" s="37" t="s">
        <v>86</v>
      </c>
      <c r="P53" s="37">
        <v>18</v>
      </c>
      <c r="Q53" s="37">
        <v>673</v>
      </c>
      <c r="R53" s="37">
        <v>28</v>
      </c>
      <c r="S53" s="21">
        <v>14.19</v>
      </c>
      <c r="T53" s="37" t="s">
        <v>71</v>
      </c>
      <c r="U53" s="43">
        <v>1.772951172</v>
      </c>
      <c r="V53" s="37" t="s">
        <v>38</v>
      </c>
      <c r="W53" s="37" t="s">
        <v>35</v>
      </c>
      <c r="X53" s="21">
        <v>694.98</v>
      </c>
    </row>
    <row r="54" spans="1:24" ht="15" customHeight="1" x14ac:dyDescent="0.25">
      <c r="A54" s="37" t="s">
        <v>72</v>
      </c>
      <c r="B54" s="37" t="s">
        <v>138</v>
      </c>
      <c r="C54" s="21">
        <v>98.03</v>
      </c>
      <c r="D54" s="37">
        <v>1</v>
      </c>
      <c r="E54" s="37">
        <v>820</v>
      </c>
      <c r="F54" s="21">
        <v>9435.76</v>
      </c>
      <c r="G54" s="37" t="s">
        <v>88</v>
      </c>
      <c r="H54" s="37">
        <v>64</v>
      </c>
      <c r="I54" s="37">
        <v>11</v>
      </c>
      <c r="J54" s="37">
        <v>11</v>
      </c>
      <c r="K54" s="37">
        <v>1</v>
      </c>
      <c r="L54" s="37" t="s">
        <v>26</v>
      </c>
      <c r="M54" s="21">
        <v>8.6300000000000008</v>
      </c>
      <c r="N54" s="37" t="s">
        <v>77</v>
      </c>
      <c r="O54" s="37" t="s">
        <v>70</v>
      </c>
      <c r="P54" s="37">
        <v>10</v>
      </c>
      <c r="Q54" s="37">
        <v>727</v>
      </c>
      <c r="R54" s="37">
        <v>27</v>
      </c>
      <c r="S54" s="21">
        <v>9.17</v>
      </c>
      <c r="T54" s="37" t="s">
        <v>71</v>
      </c>
      <c r="U54" s="43">
        <v>2.1224716190000001</v>
      </c>
      <c r="V54" s="37" t="s">
        <v>34</v>
      </c>
      <c r="W54" s="37" t="s">
        <v>39</v>
      </c>
      <c r="X54" s="21">
        <v>602.9</v>
      </c>
    </row>
    <row r="55" spans="1:24" ht="15" customHeight="1" x14ac:dyDescent="0.25">
      <c r="A55" s="37" t="s">
        <v>72</v>
      </c>
      <c r="B55" s="37" t="s">
        <v>139</v>
      </c>
      <c r="C55" s="21">
        <v>30.34</v>
      </c>
      <c r="D55" s="37">
        <v>93</v>
      </c>
      <c r="E55" s="37">
        <v>242</v>
      </c>
      <c r="F55" s="21">
        <v>8232.33</v>
      </c>
      <c r="G55" s="37" t="s">
        <v>88</v>
      </c>
      <c r="H55" s="37">
        <v>96</v>
      </c>
      <c r="I55" s="37">
        <v>25</v>
      </c>
      <c r="J55" s="37">
        <v>54</v>
      </c>
      <c r="K55" s="37">
        <v>3</v>
      </c>
      <c r="L55" s="37" t="s">
        <v>26</v>
      </c>
      <c r="M55" s="21">
        <v>1.01</v>
      </c>
      <c r="N55" s="37" t="s">
        <v>77</v>
      </c>
      <c r="O55" s="37" t="s">
        <v>83</v>
      </c>
      <c r="P55" s="37">
        <v>1</v>
      </c>
      <c r="Q55" s="37">
        <v>631</v>
      </c>
      <c r="R55" s="37">
        <v>17</v>
      </c>
      <c r="S55" s="21">
        <v>83.34</v>
      </c>
      <c r="T55" s="37" t="s">
        <v>71</v>
      </c>
      <c r="U55" s="43">
        <v>1.4103475759999999</v>
      </c>
      <c r="V55" s="37" t="s">
        <v>34</v>
      </c>
      <c r="W55" s="37" t="s">
        <v>37</v>
      </c>
      <c r="X55" s="21">
        <v>750.74</v>
      </c>
    </row>
    <row r="56" spans="1:24" ht="15" customHeight="1" x14ac:dyDescent="0.25">
      <c r="A56" s="37" t="s">
        <v>66</v>
      </c>
      <c r="B56" s="37" t="s">
        <v>140</v>
      </c>
      <c r="C56" s="21">
        <v>31.15</v>
      </c>
      <c r="D56" s="37">
        <v>11</v>
      </c>
      <c r="E56" s="37">
        <v>622</v>
      </c>
      <c r="F56" s="21">
        <v>6088.02</v>
      </c>
      <c r="G56" s="37" t="s">
        <v>68</v>
      </c>
      <c r="H56" s="37">
        <v>33</v>
      </c>
      <c r="I56" s="37">
        <v>22</v>
      </c>
      <c r="J56" s="37">
        <v>61</v>
      </c>
      <c r="K56" s="37">
        <v>3</v>
      </c>
      <c r="L56" s="37" t="s">
        <v>26</v>
      </c>
      <c r="M56" s="21">
        <v>4.3099999999999996</v>
      </c>
      <c r="N56" s="37" t="s">
        <v>77</v>
      </c>
      <c r="O56" s="37" t="s">
        <v>80</v>
      </c>
      <c r="P56" s="37">
        <v>26</v>
      </c>
      <c r="Q56" s="37">
        <v>497</v>
      </c>
      <c r="R56" s="37">
        <v>29</v>
      </c>
      <c r="S56" s="21">
        <v>30.19</v>
      </c>
      <c r="T56" s="37" t="s">
        <v>96</v>
      </c>
      <c r="U56" s="43">
        <v>2.478771976</v>
      </c>
      <c r="V56" s="37" t="s">
        <v>38</v>
      </c>
      <c r="W56" s="37" t="s">
        <v>37</v>
      </c>
      <c r="X56" s="21">
        <v>814.07</v>
      </c>
    </row>
    <row r="57" spans="1:24" ht="15" customHeight="1" x14ac:dyDescent="0.25">
      <c r="A57" s="37" t="s">
        <v>66</v>
      </c>
      <c r="B57" s="37" t="s">
        <v>141</v>
      </c>
      <c r="C57" s="21">
        <v>79.86</v>
      </c>
      <c r="D57" s="37">
        <v>16</v>
      </c>
      <c r="E57" s="37">
        <v>701</v>
      </c>
      <c r="F57" s="21">
        <v>2925.68</v>
      </c>
      <c r="G57" s="37" t="s">
        <v>88</v>
      </c>
      <c r="H57" s="37">
        <v>97</v>
      </c>
      <c r="I57" s="37">
        <v>11</v>
      </c>
      <c r="J57" s="37">
        <v>11</v>
      </c>
      <c r="K57" s="37">
        <v>5</v>
      </c>
      <c r="L57" s="37" t="s">
        <v>25</v>
      </c>
      <c r="M57" s="21">
        <v>5.01</v>
      </c>
      <c r="N57" s="37" t="s">
        <v>93</v>
      </c>
      <c r="O57" s="37" t="s">
        <v>83</v>
      </c>
      <c r="P57" s="37">
        <v>27</v>
      </c>
      <c r="Q57" s="37">
        <v>918</v>
      </c>
      <c r="R57" s="37">
        <v>5</v>
      </c>
      <c r="S57" s="21">
        <v>30.32</v>
      </c>
      <c r="T57" s="37" t="s">
        <v>81</v>
      </c>
      <c r="U57" s="43">
        <v>4.5489196590000001</v>
      </c>
      <c r="V57" s="37" t="s">
        <v>40</v>
      </c>
      <c r="W57" s="37" t="s">
        <v>37</v>
      </c>
      <c r="X57" s="21">
        <v>323.01</v>
      </c>
    </row>
    <row r="58" spans="1:24" ht="15" customHeight="1" x14ac:dyDescent="0.25">
      <c r="A58" s="37" t="s">
        <v>72</v>
      </c>
      <c r="B58" s="37" t="s">
        <v>142</v>
      </c>
      <c r="C58" s="21">
        <v>20.99</v>
      </c>
      <c r="D58" s="37">
        <v>90</v>
      </c>
      <c r="E58" s="37">
        <v>93</v>
      </c>
      <c r="F58" s="21">
        <v>4767.0200000000004</v>
      </c>
      <c r="G58" s="37" t="s">
        <v>68</v>
      </c>
      <c r="H58" s="37">
        <v>25</v>
      </c>
      <c r="I58" s="37">
        <v>23</v>
      </c>
      <c r="J58" s="37">
        <v>83</v>
      </c>
      <c r="K58" s="37">
        <v>5</v>
      </c>
      <c r="L58" s="37" t="s">
        <v>27</v>
      </c>
      <c r="M58" s="21">
        <v>1.77</v>
      </c>
      <c r="N58" s="37" t="s">
        <v>77</v>
      </c>
      <c r="O58" s="37" t="s">
        <v>70</v>
      </c>
      <c r="P58" s="37">
        <v>24</v>
      </c>
      <c r="Q58" s="37">
        <v>826</v>
      </c>
      <c r="R58" s="37">
        <v>28</v>
      </c>
      <c r="S58" s="21">
        <v>12.84</v>
      </c>
      <c r="T58" s="37" t="s">
        <v>96</v>
      </c>
      <c r="U58" s="43">
        <v>1.173755495</v>
      </c>
      <c r="V58" s="37" t="s">
        <v>34</v>
      </c>
      <c r="W58" s="37" t="s">
        <v>37</v>
      </c>
      <c r="X58" s="21">
        <v>832.21</v>
      </c>
    </row>
    <row r="59" spans="1:24" ht="15" customHeight="1" x14ac:dyDescent="0.25">
      <c r="A59" s="37" t="s">
        <v>66</v>
      </c>
      <c r="B59" s="37" t="s">
        <v>143</v>
      </c>
      <c r="C59" s="21">
        <v>49.26</v>
      </c>
      <c r="D59" s="37">
        <v>65</v>
      </c>
      <c r="E59" s="37">
        <v>227</v>
      </c>
      <c r="F59" s="21">
        <v>1605.87</v>
      </c>
      <c r="G59" s="37" t="s">
        <v>76</v>
      </c>
      <c r="H59" s="37">
        <v>5</v>
      </c>
      <c r="I59" s="37">
        <v>18</v>
      </c>
      <c r="J59" s="37">
        <v>51</v>
      </c>
      <c r="K59" s="37">
        <v>1</v>
      </c>
      <c r="L59" s="37" t="s">
        <v>26</v>
      </c>
      <c r="M59" s="21">
        <v>9.16</v>
      </c>
      <c r="N59" s="37" t="s">
        <v>93</v>
      </c>
      <c r="O59" s="37" t="s">
        <v>83</v>
      </c>
      <c r="P59" s="37">
        <v>21</v>
      </c>
      <c r="Q59" s="37">
        <v>588</v>
      </c>
      <c r="R59" s="37">
        <v>25</v>
      </c>
      <c r="S59" s="21">
        <v>67.78</v>
      </c>
      <c r="T59" s="37" t="s">
        <v>71</v>
      </c>
      <c r="U59" s="43">
        <v>2.5111748299999999</v>
      </c>
      <c r="V59" s="37" t="s">
        <v>36</v>
      </c>
      <c r="W59" s="37" t="s">
        <v>35</v>
      </c>
      <c r="X59" s="21">
        <v>482.19</v>
      </c>
    </row>
    <row r="60" spans="1:24" ht="15" customHeight="1" x14ac:dyDescent="0.25">
      <c r="A60" s="37" t="s">
        <v>72</v>
      </c>
      <c r="B60" s="37" t="s">
        <v>144</v>
      </c>
      <c r="C60" s="21">
        <v>59.84</v>
      </c>
      <c r="D60" s="37">
        <v>81</v>
      </c>
      <c r="E60" s="37">
        <v>896</v>
      </c>
      <c r="F60" s="21">
        <v>2021.15</v>
      </c>
      <c r="G60" s="37" t="s">
        <v>68</v>
      </c>
      <c r="H60" s="37">
        <v>10</v>
      </c>
      <c r="I60" s="37">
        <v>5</v>
      </c>
      <c r="J60" s="37">
        <v>44</v>
      </c>
      <c r="K60" s="37">
        <v>7</v>
      </c>
      <c r="L60" s="37" t="s">
        <v>25</v>
      </c>
      <c r="M60" s="21">
        <v>4.9400000000000004</v>
      </c>
      <c r="N60" s="37" t="s">
        <v>69</v>
      </c>
      <c r="O60" s="37" t="s">
        <v>83</v>
      </c>
      <c r="P60" s="37">
        <v>18</v>
      </c>
      <c r="Q60" s="37">
        <v>396</v>
      </c>
      <c r="R60" s="37">
        <v>7</v>
      </c>
      <c r="S60" s="21">
        <v>65.05</v>
      </c>
      <c r="T60" s="37" t="s">
        <v>81</v>
      </c>
      <c r="U60" s="43">
        <v>1.7303747199999999</v>
      </c>
      <c r="V60" s="37" t="s">
        <v>38</v>
      </c>
      <c r="W60" s="37" t="s">
        <v>37</v>
      </c>
      <c r="X60" s="21">
        <v>110.36</v>
      </c>
    </row>
    <row r="61" spans="1:24" ht="15" customHeight="1" x14ac:dyDescent="0.25">
      <c r="A61" s="37" t="s">
        <v>89</v>
      </c>
      <c r="B61" s="37" t="s">
        <v>145</v>
      </c>
      <c r="C61" s="21">
        <v>63.83</v>
      </c>
      <c r="D61" s="37">
        <v>30</v>
      </c>
      <c r="E61" s="37">
        <v>484</v>
      </c>
      <c r="F61" s="21">
        <v>1061.6199999999999</v>
      </c>
      <c r="G61" s="37" t="s">
        <v>68</v>
      </c>
      <c r="H61" s="37">
        <v>100</v>
      </c>
      <c r="I61" s="37">
        <v>16</v>
      </c>
      <c r="J61" s="37">
        <v>26</v>
      </c>
      <c r="K61" s="37">
        <v>7</v>
      </c>
      <c r="L61" s="37" t="s">
        <v>26</v>
      </c>
      <c r="M61" s="21">
        <v>7.29</v>
      </c>
      <c r="N61" s="37" t="s">
        <v>77</v>
      </c>
      <c r="O61" s="37" t="s">
        <v>80</v>
      </c>
      <c r="P61" s="37">
        <v>11</v>
      </c>
      <c r="Q61" s="37">
        <v>176</v>
      </c>
      <c r="R61" s="37">
        <v>4</v>
      </c>
      <c r="S61" s="21">
        <v>1.9</v>
      </c>
      <c r="T61" s="37" t="s">
        <v>81</v>
      </c>
      <c r="U61" s="43">
        <v>0.447194015</v>
      </c>
      <c r="V61" s="37" t="s">
        <v>34</v>
      </c>
      <c r="W61" s="37" t="s">
        <v>35</v>
      </c>
      <c r="X61" s="21">
        <v>312.57</v>
      </c>
    </row>
    <row r="62" spans="1:24" ht="15" customHeight="1" x14ac:dyDescent="0.25">
      <c r="A62" s="37" t="s">
        <v>72</v>
      </c>
      <c r="B62" s="37" t="s">
        <v>146</v>
      </c>
      <c r="C62" s="21">
        <v>17.03</v>
      </c>
      <c r="D62" s="37">
        <v>16</v>
      </c>
      <c r="E62" s="37">
        <v>380</v>
      </c>
      <c r="F62" s="21">
        <v>8864.08</v>
      </c>
      <c r="G62" s="37" t="s">
        <v>74</v>
      </c>
      <c r="H62" s="37">
        <v>41</v>
      </c>
      <c r="I62" s="37">
        <v>27</v>
      </c>
      <c r="J62" s="37">
        <v>72</v>
      </c>
      <c r="K62" s="37">
        <v>8</v>
      </c>
      <c r="L62" s="37" t="s">
        <v>27</v>
      </c>
      <c r="M62" s="21">
        <v>4.38</v>
      </c>
      <c r="N62" s="37" t="s">
        <v>85</v>
      </c>
      <c r="O62" s="37" t="s">
        <v>70</v>
      </c>
      <c r="P62" s="37">
        <v>29</v>
      </c>
      <c r="Q62" s="37">
        <v>929</v>
      </c>
      <c r="R62" s="37">
        <v>24</v>
      </c>
      <c r="S62" s="21">
        <v>87.21</v>
      </c>
      <c r="T62" s="37" t="s">
        <v>81</v>
      </c>
      <c r="U62" s="43">
        <v>2.8530906169999999</v>
      </c>
      <c r="V62" s="37" t="s">
        <v>36</v>
      </c>
      <c r="W62" s="37" t="s">
        <v>35</v>
      </c>
      <c r="X62" s="21">
        <v>430.17</v>
      </c>
    </row>
    <row r="63" spans="1:24" ht="15" customHeight="1" x14ac:dyDescent="0.25">
      <c r="A63" s="37" t="s">
        <v>66</v>
      </c>
      <c r="B63" s="37" t="s">
        <v>147</v>
      </c>
      <c r="C63" s="21">
        <v>52.03</v>
      </c>
      <c r="D63" s="37">
        <v>23</v>
      </c>
      <c r="E63" s="37">
        <v>117</v>
      </c>
      <c r="F63" s="21">
        <v>6885.59</v>
      </c>
      <c r="G63" s="37" t="s">
        <v>76</v>
      </c>
      <c r="H63" s="37">
        <v>32</v>
      </c>
      <c r="I63" s="37">
        <v>23</v>
      </c>
      <c r="J63" s="37">
        <v>36</v>
      </c>
      <c r="K63" s="37">
        <v>7</v>
      </c>
      <c r="L63" s="37" t="s">
        <v>27</v>
      </c>
      <c r="M63" s="21">
        <v>9.0299999999999994</v>
      </c>
      <c r="N63" s="37" t="s">
        <v>85</v>
      </c>
      <c r="O63" s="37" t="s">
        <v>80</v>
      </c>
      <c r="P63" s="37">
        <v>14</v>
      </c>
      <c r="Q63" s="37">
        <v>480</v>
      </c>
      <c r="R63" s="37">
        <v>12</v>
      </c>
      <c r="S63" s="21">
        <v>78.7</v>
      </c>
      <c r="T63" s="37" t="s">
        <v>81</v>
      </c>
      <c r="U63" s="43">
        <v>4.3674705380000001</v>
      </c>
      <c r="V63" s="37" t="s">
        <v>34</v>
      </c>
      <c r="W63" s="37" t="s">
        <v>35</v>
      </c>
      <c r="X63" s="21">
        <v>164.37</v>
      </c>
    </row>
    <row r="64" spans="1:24" ht="15" customHeight="1" x14ac:dyDescent="0.25">
      <c r="A64" s="37" t="s">
        <v>89</v>
      </c>
      <c r="B64" s="37" t="s">
        <v>148</v>
      </c>
      <c r="C64" s="21">
        <v>72.8</v>
      </c>
      <c r="D64" s="37">
        <v>89</v>
      </c>
      <c r="E64" s="37">
        <v>270</v>
      </c>
      <c r="F64" s="21">
        <v>3899.75</v>
      </c>
      <c r="G64" s="37" t="s">
        <v>76</v>
      </c>
      <c r="H64" s="37">
        <v>86</v>
      </c>
      <c r="I64" s="37">
        <v>2</v>
      </c>
      <c r="J64" s="37">
        <v>40</v>
      </c>
      <c r="K64" s="37">
        <v>7</v>
      </c>
      <c r="L64" s="37" t="s">
        <v>27</v>
      </c>
      <c r="M64" s="21">
        <v>7.29</v>
      </c>
      <c r="N64" s="37" t="s">
        <v>93</v>
      </c>
      <c r="O64" s="37" t="s">
        <v>70</v>
      </c>
      <c r="P64" s="37">
        <v>13</v>
      </c>
      <c r="Q64" s="37">
        <v>751</v>
      </c>
      <c r="R64" s="37">
        <v>14</v>
      </c>
      <c r="S64" s="21">
        <v>21.05</v>
      </c>
      <c r="T64" s="37" t="s">
        <v>96</v>
      </c>
      <c r="U64" s="43">
        <v>1.8740014039999999</v>
      </c>
      <c r="V64" s="37" t="s">
        <v>40</v>
      </c>
      <c r="W64" s="37" t="s">
        <v>39</v>
      </c>
      <c r="X64" s="21">
        <v>320.85000000000002</v>
      </c>
    </row>
    <row r="65" spans="1:24" ht="15" customHeight="1" x14ac:dyDescent="0.25">
      <c r="A65" s="37" t="s">
        <v>72</v>
      </c>
      <c r="B65" s="37" t="s">
        <v>149</v>
      </c>
      <c r="C65" s="21">
        <v>13.02</v>
      </c>
      <c r="D65" s="37">
        <v>55</v>
      </c>
      <c r="E65" s="37">
        <v>246</v>
      </c>
      <c r="F65" s="21">
        <v>4256.95</v>
      </c>
      <c r="G65" s="37" t="s">
        <v>68</v>
      </c>
      <c r="H65" s="37">
        <v>54</v>
      </c>
      <c r="I65" s="37">
        <v>19</v>
      </c>
      <c r="J65" s="37">
        <v>10</v>
      </c>
      <c r="K65" s="37">
        <v>4</v>
      </c>
      <c r="L65" s="37" t="s">
        <v>25</v>
      </c>
      <c r="M65" s="21">
        <v>2.46</v>
      </c>
      <c r="N65" s="37" t="s">
        <v>69</v>
      </c>
      <c r="O65" s="37" t="s">
        <v>86</v>
      </c>
      <c r="P65" s="37">
        <v>18</v>
      </c>
      <c r="Q65" s="37">
        <v>736</v>
      </c>
      <c r="R65" s="37">
        <v>10</v>
      </c>
      <c r="S65" s="21">
        <v>20.079999999999998</v>
      </c>
      <c r="T65" s="37" t="s">
        <v>71</v>
      </c>
      <c r="U65" s="43">
        <v>3.6328432899999998</v>
      </c>
      <c r="V65" s="37" t="s">
        <v>40</v>
      </c>
      <c r="W65" s="37" t="s">
        <v>35</v>
      </c>
      <c r="X65" s="21">
        <v>687.29</v>
      </c>
    </row>
    <row r="66" spans="1:24" ht="15" customHeight="1" x14ac:dyDescent="0.25">
      <c r="A66" s="37" t="s">
        <v>72</v>
      </c>
      <c r="B66" s="37" t="s">
        <v>150</v>
      </c>
      <c r="C66" s="21">
        <v>89.63</v>
      </c>
      <c r="D66" s="37">
        <v>11</v>
      </c>
      <c r="E66" s="37">
        <v>134</v>
      </c>
      <c r="F66" s="21">
        <v>8458.73</v>
      </c>
      <c r="G66" s="37" t="s">
        <v>74</v>
      </c>
      <c r="H66" s="37">
        <v>73</v>
      </c>
      <c r="I66" s="37">
        <v>27</v>
      </c>
      <c r="J66" s="37">
        <v>75</v>
      </c>
      <c r="K66" s="37">
        <v>6</v>
      </c>
      <c r="L66" s="37" t="s">
        <v>27</v>
      </c>
      <c r="M66" s="21">
        <v>4.59</v>
      </c>
      <c r="N66" s="37" t="s">
        <v>77</v>
      </c>
      <c r="O66" s="37" t="s">
        <v>83</v>
      </c>
      <c r="P66" s="37">
        <v>17</v>
      </c>
      <c r="Q66" s="37">
        <v>328</v>
      </c>
      <c r="R66" s="37">
        <v>6</v>
      </c>
      <c r="S66" s="21">
        <v>8.69</v>
      </c>
      <c r="T66" s="37" t="s">
        <v>81</v>
      </c>
      <c r="U66" s="43">
        <v>0.15948631499999999</v>
      </c>
      <c r="V66" s="37" t="s">
        <v>34</v>
      </c>
      <c r="W66" s="37" t="s">
        <v>39</v>
      </c>
      <c r="X66" s="21">
        <v>771.23</v>
      </c>
    </row>
    <row r="67" spans="1:24" ht="15" customHeight="1" x14ac:dyDescent="0.25">
      <c r="A67" s="37" t="s">
        <v>72</v>
      </c>
      <c r="B67" s="37" t="s">
        <v>151</v>
      </c>
      <c r="C67" s="21">
        <v>33.700000000000003</v>
      </c>
      <c r="D67" s="37">
        <v>72</v>
      </c>
      <c r="E67" s="37">
        <v>457</v>
      </c>
      <c r="F67" s="21">
        <v>8354.58</v>
      </c>
      <c r="G67" s="37" t="s">
        <v>88</v>
      </c>
      <c r="H67" s="37">
        <v>57</v>
      </c>
      <c r="I67" s="37">
        <v>24</v>
      </c>
      <c r="J67" s="37">
        <v>54</v>
      </c>
      <c r="K67" s="37">
        <v>8</v>
      </c>
      <c r="L67" s="37" t="s">
        <v>27</v>
      </c>
      <c r="M67" s="21">
        <v>6.58</v>
      </c>
      <c r="N67" s="37" t="s">
        <v>79</v>
      </c>
      <c r="O67" s="37" t="s">
        <v>80</v>
      </c>
      <c r="P67" s="37">
        <v>16</v>
      </c>
      <c r="Q67" s="37">
        <v>358</v>
      </c>
      <c r="R67" s="37">
        <v>21</v>
      </c>
      <c r="S67" s="21">
        <v>1.6</v>
      </c>
      <c r="T67" s="37" t="s">
        <v>81</v>
      </c>
      <c r="U67" s="43">
        <v>4.9110959550000004</v>
      </c>
      <c r="V67" s="37" t="s">
        <v>36</v>
      </c>
      <c r="W67" s="37" t="s">
        <v>39</v>
      </c>
      <c r="X67" s="21">
        <v>555.86</v>
      </c>
    </row>
    <row r="68" spans="1:24" ht="15" customHeight="1" x14ac:dyDescent="0.25">
      <c r="A68" s="37" t="s">
        <v>72</v>
      </c>
      <c r="B68" s="37" t="s">
        <v>152</v>
      </c>
      <c r="C68" s="21">
        <v>26.03</v>
      </c>
      <c r="D68" s="37">
        <v>52</v>
      </c>
      <c r="E68" s="37">
        <v>704</v>
      </c>
      <c r="F68" s="21">
        <v>8367.7199999999993</v>
      </c>
      <c r="G68" s="37" t="s">
        <v>74</v>
      </c>
      <c r="H68" s="37">
        <v>13</v>
      </c>
      <c r="I68" s="37">
        <v>17</v>
      </c>
      <c r="J68" s="37">
        <v>19</v>
      </c>
      <c r="K68" s="37">
        <v>8</v>
      </c>
      <c r="L68" s="37" t="s">
        <v>25</v>
      </c>
      <c r="M68" s="21">
        <v>2.2200000000000002</v>
      </c>
      <c r="N68" s="37" t="s">
        <v>79</v>
      </c>
      <c r="O68" s="37" t="s">
        <v>80</v>
      </c>
      <c r="P68" s="37">
        <v>24</v>
      </c>
      <c r="Q68" s="37">
        <v>867</v>
      </c>
      <c r="R68" s="37">
        <v>28</v>
      </c>
      <c r="S68" s="21">
        <v>42.08</v>
      </c>
      <c r="T68" s="37" t="s">
        <v>81</v>
      </c>
      <c r="U68" s="43">
        <v>3.4480632880000002</v>
      </c>
      <c r="V68" s="37" t="s">
        <v>38</v>
      </c>
      <c r="W68" s="37" t="s">
        <v>35</v>
      </c>
      <c r="X68" s="21">
        <v>393.84</v>
      </c>
    </row>
    <row r="69" spans="1:24" ht="15" customHeight="1" x14ac:dyDescent="0.25">
      <c r="A69" s="37" t="s">
        <v>72</v>
      </c>
      <c r="B69" s="37" t="s">
        <v>153</v>
      </c>
      <c r="C69" s="21">
        <v>87.76</v>
      </c>
      <c r="D69" s="37">
        <v>16</v>
      </c>
      <c r="E69" s="37">
        <v>513</v>
      </c>
      <c r="F69" s="21">
        <v>9473.7999999999993</v>
      </c>
      <c r="G69" s="37" t="s">
        <v>76</v>
      </c>
      <c r="H69" s="37">
        <v>12</v>
      </c>
      <c r="I69" s="37">
        <v>9</v>
      </c>
      <c r="J69" s="37">
        <v>71</v>
      </c>
      <c r="K69" s="37">
        <v>9</v>
      </c>
      <c r="L69" s="37" t="s">
        <v>27</v>
      </c>
      <c r="M69" s="21">
        <v>9.15</v>
      </c>
      <c r="N69" s="37" t="s">
        <v>77</v>
      </c>
      <c r="O69" s="37" t="s">
        <v>70</v>
      </c>
      <c r="P69" s="37">
        <v>10</v>
      </c>
      <c r="Q69" s="37">
        <v>198</v>
      </c>
      <c r="R69" s="37">
        <v>11</v>
      </c>
      <c r="S69" s="21">
        <v>7.06</v>
      </c>
      <c r="T69" s="37" t="s">
        <v>96</v>
      </c>
      <c r="U69" s="43">
        <v>0.13195544400000001</v>
      </c>
      <c r="V69" s="37" t="s">
        <v>40</v>
      </c>
      <c r="W69" s="37" t="s">
        <v>39</v>
      </c>
      <c r="X69" s="21">
        <v>169.27</v>
      </c>
    </row>
    <row r="70" spans="1:24" ht="15" customHeight="1" x14ac:dyDescent="0.25">
      <c r="A70" s="37" t="s">
        <v>66</v>
      </c>
      <c r="B70" s="37" t="s">
        <v>154</v>
      </c>
      <c r="C70" s="21">
        <v>37.93</v>
      </c>
      <c r="D70" s="37">
        <v>29</v>
      </c>
      <c r="E70" s="37">
        <v>163</v>
      </c>
      <c r="F70" s="21">
        <v>3550.22</v>
      </c>
      <c r="G70" s="37" t="s">
        <v>68</v>
      </c>
      <c r="H70" s="37">
        <v>0</v>
      </c>
      <c r="I70" s="37">
        <v>8</v>
      </c>
      <c r="J70" s="37">
        <v>58</v>
      </c>
      <c r="K70" s="37">
        <v>8</v>
      </c>
      <c r="L70" s="37" t="s">
        <v>26</v>
      </c>
      <c r="M70" s="21">
        <v>1.19</v>
      </c>
      <c r="N70" s="37" t="s">
        <v>93</v>
      </c>
      <c r="O70" s="37" t="s">
        <v>86</v>
      </c>
      <c r="P70" s="37">
        <v>2</v>
      </c>
      <c r="Q70" s="37">
        <v>375</v>
      </c>
      <c r="R70" s="37">
        <v>18</v>
      </c>
      <c r="S70" s="21">
        <v>97.11</v>
      </c>
      <c r="T70" s="37" t="s">
        <v>81</v>
      </c>
      <c r="U70" s="43">
        <v>1.9834678720000001</v>
      </c>
      <c r="V70" s="37" t="s">
        <v>36</v>
      </c>
      <c r="W70" s="37" t="s">
        <v>35</v>
      </c>
      <c r="X70" s="21">
        <v>299.70999999999998</v>
      </c>
    </row>
    <row r="71" spans="1:24" ht="15" customHeight="1" x14ac:dyDescent="0.25">
      <c r="A71" s="37" t="s">
        <v>72</v>
      </c>
      <c r="B71" s="37" t="s">
        <v>155</v>
      </c>
      <c r="C71" s="21">
        <v>54.87</v>
      </c>
      <c r="D71" s="37">
        <v>62</v>
      </c>
      <c r="E71" s="37">
        <v>511</v>
      </c>
      <c r="F71" s="21">
        <v>1752.38</v>
      </c>
      <c r="G71" s="37" t="s">
        <v>68</v>
      </c>
      <c r="H71" s="37">
        <v>95</v>
      </c>
      <c r="I71" s="37">
        <v>1</v>
      </c>
      <c r="J71" s="37">
        <v>27</v>
      </c>
      <c r="K71" s="37">
        <v>3</v>
      </c>
      <c r="L71" s="37" t="s">
        <v>26</v>
      </c>
      <c r="M71" s="21">
        <v>9.7100000000000009</v>
      </c>
      <c r="N71" s="37" t="s">
        <v>85</v>
      </c>
      <c r="O71" s="37" t="s">
        <v>80</v>
      </c>
      <c r="P71" s="37">
        <v>9</v>
      </c>
      <c r="Q71" s="37">
        <v>862</v>
      </c>
      <c r="R71" s="37">
        <v>7</v>
      </c>
      <c r="S71" s="21">
        <v>77.63</v>
      </c>
      <c r="T71" s="37" t="s">
        <v>71</v>
      </c>
      <c r="U71" s="43">
        <v>1.3623879889999999</v>
      </c>
      <c r="V71" s="37" t="s">
        <v>34</v>
      </c>
      <c r="W71" s="37" t="s">
        <v>35</v>
      </c>
      <c r="X71" s="21">
        <v>207.66</v>
      </c>
    </row>
    <row r="72" spans="1:24" ht="15" customHeight="1" x14ac:dyDescent="0.25">
      <c r="A72" s="37" t="s">
        <v>66</v>
      </c>
      <c r="B72" s="37" t="s">
        <v>156</v>
      </c>
      <c r="C72" s="21">
        <v>47.91</v>
      </c>
      <c r="D72" s="37">
        <v>90</v>
      </c>
      <c r="E72" s="37">
        <v>32</v>
      </c>
      <c r="F72" s="21">
        <v>7014.89</v>
      </c>
      <c r="G72" s="37" t="s">
        <v>74</v>
      </c>
      <c r="H72" s="37">
        <v>10</v>
      </c>
      <c r="I72" s="37">
        <v>12</v>
      </c>
      <c r="J72" s="37">
        <v>22</v>
      </c>
      <c r="K72" s="37">
        <v>4</v>
      </c>
      <c r="L72" s="37" t="s">
        <v>26</v>
      </c>
      <c r="M72" s="21">
        <v>6.32</v>
      </c>
      <c r="N72" s="37" t="s">
        <v>77</v>
      </c>
      <c r="O72" s="37" t="s">
        <v>86</v>
      </c>
      <c r="P72" s="37">
        <v>22</v>
      </c>
      <c r="Q72" s="37">
        <v>775</v>
      </c>
      <c r="R72" s="37">
        <v>16</v>
      </c>
      <c r="S72" s="21">
        <v>11.44</v>
      </c>
      <c r="T72" s="37" t="s">
        <v>96</v>
      </c>
      <c r="U72" s="43">
        <v>1.8305755990000001</v>
      </c>
      <c r="V72" s="37" t="s">
        <v>38</v>
      </c>
      <c r="W72" s="37" t="s">
        <v>39</v>
      </c>
      <c r="X72" s="21">
        <v>183.27</v>
      </c>
    </row>
    <row r="73" spans="1:24" ht="15" customHeight="1" x14ac:dyDescent="0.25">
      <c r="A73" s="37" t="s">
        <v>89</v>
      </c>
      <c r="B73" s="37" t="s">
        <v>157</v>
      </c>
      <c r="C73" s="21">
        <v>6.38</v>
      </c>
      <c r="D73" s="37">
        <v>14</v>
      </c>
      <c r="E73" s="37">
        <v>637</v>
      </c>
      <c r="F73" s="21">
        <v>8180.34</v>
      </c>
      <c r="G73" s="37" t="s">
        <v>74</v>
      </c>
      <c r="H73" s="37">
        <v>76</v>
      </c>
      <c r="I73" s="37">
        <v>2</v>
      </c>
      <c r="J73" s="37">
        <v>26</v>
      </c>
      <c r="K73" s="37">
        <v>6</v>
      </c>
      <c r="L73" s="37" t="s">
        <v>25</v>
      </c>
      <c r="M73" s="21">
        <v>9.23</v>
      </c>
      <c r="N73" s="37" t="s">
        <v>93</v>
      </c>
      <c r="O73" s="37" t="s">
        <v>86</v>
      </c>
      <c r="P73" s="37">
        <v>2</v>
      </c>
      <c r="Q73" s="37">
        <v>258</v>
      </c>
      <c r="R73" s="37">
        <v>10</v>
      </c>
      <c r="S73" s="21">
        <v>30.66</v>
      </c>
      <c r="T73" s="37" t="s">
        <v>71</v>
      </c>
      <c r="U73" s="43">
        <v>2.078750608</v>
      </c>
      <c r="V73" s="37" t="s">
        <v>38</v>
      </c>
      <c r="W73" s="37" t="s">
        <v>35</v>
      </c>
      <c r="X73" s="21">
        <v>405.17</v>
      </c>
    </row>
    <row r="74" spans="1:24" ht="15" customHeight="1" x14ac:dyDescent="0.25">
      <c r="A74" s="37" t="s">
        <v>89</v>
      </c>
      <c r="B74" s="37" t="s">
        <v>158</v>
      </c>
      <c r="C74" s="21">
        <v>90.2</v>
      </c>
      <c r="D74" s="37">
        <v>88</v>
      </c>
      <c r="E74" s="37">
        <v>478</v>
      </c>
      <c r="F74" s="21">
        <v>2633.12</v>
      </c>
      <c r="G74" s="37" t="s">
        <v>68</v>
      </c>
      <c r="H74" s="37">
        <v>57</v>
      </c>
      <c r="I74" s="37">
        <v>29</v>
      </c>
      <c r="J74" s="37">
        <v>77</v>
      </c>
      <c r="K74" s="37">
        <v>9</v>
      </c>
      <c r="L74" s="37" t="s">
        <v>25</v>
      </c>
      <c r="M74" s="21">
        <v>6.6</v>
      </c>
      <c r="N74" s="37" t="s">
        <v>77</v>
      </c>
      <c r="O74" s="37" t="s">
        <v>86</v>
      </c>
      <c r="P74" s="37">
        <v>21</v>
      </c>
      <c r="Q74" s="37">
        <v>152</v>
      </c>
      <c r="R74" s="37">
        <v>11</v>
      </c>
      <c r="S74" s="21">
        <v>55.76</v>
      </c>
      <c r="T74" s="37" t="s">
        <v>71</v>
      </c>
      <c r="U74" s="43">
        <v>3.2133296069999999</v>
      </c>
      <c r="V74" s="37" t="s">
        <v>36</v>
      </c>
      <c r="W74" s="37" t="s">
        <v>37</v>
      </c>
      <c r="X74" s="21">
        <v>677.94</v>
      </c>
    </row>
    <row r="75" spans="1:24" ht="15" customHeight="1" x14ac:dyDescent="0.25">
      <c r="A75" s="37" t="s">
        <v>89</v>
      </c>
      <c r="B75" s="37" t="s">
        <v>159</v>
      </c>
      <c r="C75" s="21">
        <v>83.85</v>
      </c>
      <c r="D75" s="37">
        <v>41</v>
      </c>
      <c r="E75" s="37">
        <v>375</v>
      </c>
      <c r="F75" s="21">
        <v>7910.89</v>
      </c>
      <c r="G75" s="37" t="s">
        <v>88</v>
      </c>
      <c r="H75" s="37">
        <v>17</v>
      </c>
      <c r="I75" s="37">
        <v>25</v>
      </c>
      <c r="J75" s="37">
        <v>66</v>
      </c>
      <c r="K75" s="37">
        <v>5</v>
      </c>
      <c r="L75" s="37" t="s">
        <v>26</v>
      </c>
      <c r="M75" s="21">
        <v>1.51</v>
      </c>
      <c r="N75" s="37" t="s">
        <v>85</v>
      </c>
      <c r="O75" s="37" t="s">
        <v>94</v>
      </c>
      <c r="P75" s="37">
        <v>13</v>
      </c>
      <c r="Q75" s="37">
        <v>444</v>
      </c>
      <c r="R75" s="37">
        <v>4</v>
      </c>
      <c r="S75" s="21">
        <v>46.87</v>
      </c>
      <c r="T75" s="37" t="s">
        <v>81</v>
      </c>
      <c r="U75" s="43">
        <v>4.6205460650000001</v>
      </c>
      <c r="V75" s="37" t="s">
        <v>38</v>
      </c>
      <c r="W75" s="37" t="s">
        <v>35</v>
      </c>
      <c r="X75" s="21">
        <v>866.47</v>
      </c>
    </row>
    <row r="76" spans="1:24" ht="15" customHeight="1" x14ac:dyDescent="0.25">
      <c r="A76" s="37" t="s">
        <v>66</v>
      </c>
      <c r="B76" s="37" t="s">
        <v>160</v>
      </c>
      <c r="C76" s="21">
        <v>3.17</v>
      </c>
      <c r="D76" s="37">
        <v>64</v>
      </c>
      <c r="E76" s="37">
        <v>904</v>
      </c>
      <c r="F76" s="21">
        <v>5709.95</v>
      </c>
      <c r="G76" s="37" t="s">
        <v>74</v>
      </c>
      <c r="H76" s="37">
        <v>41</v>
      </c>
      <c r="I76" s="37">
        <v>6</v>
      </c>
      <c r="J76" s="37">
        <v>1</v>
      </c>
      <c r="K76" s="37">
        <v>5</v>
      </c>
      <c r="L76" s="37" t="s">
        <v>25</v>
      </c>
      <c r="M76" s="21">
        <v>5.24</v>
      </c>
      <c r="N76" s="37" t="s">
        <v>85</v>
      </c>
      <c r="O76" s="37" t="s">
        <v>83</v>
      </c>
      <c r="P76" s="37">
        <v>1</v>
      </c>
      <c r="Q76" s="37">
        <v>919</v>
      </c>
      <c r="R76" s="37">
        <v>9</v>
      </c>
      <c r="S76" s="21">
        <v>80.58</v>
      </c>
      <c r="T76" s="37" t="s">
        <v>81</v>
      </c>
      <c r="U76" s="43">
        <v>0.39661272400000003</v>
      </c>
      <c r="V76" s="37" t="s">
        <v>36</v>
      </c>
      <c r="W76" s="37" t="s">
        <v>35</v>
      </c>
      <c r="X76" s="21">
        <v>341.55</v>
      </c>
    </row>
    <row r="77" spans="1:24" ht="15" customHeight="1" x14ac:dyDescent="0.25">
      <c r="A77" s="37" t="s">
        <v>72</v>
      </c>
      <c r="B77" s="37" t="s">
        <v>161</v>
      </c>
      <c r="C77" s="21">
        <v>93</v>
      </c>
      <c r="D77" s="37">
        <v>29</v>
      </c>
      <c r="E77" s="37">
        <v>106</v>
      </c>
      <c r="F77" s="21">
        <v>1889.07</v>
      </c>
      <c r="G77" s="37" t="s">
        <v>68</v>
      </c>
      <c r="H77" s="37">
        <v>16</v>
      </c>
      <c r="I77" s="37">
        <v>20</v>
      </c>
      <c r="J77" s="37">
        <v>56</v>
      </c>
      <c r="K77" s="37">
        <v>10</v>
      </c>
      <c r="L77" s="37" t="s">
        <v>27</v>
      </c>
      <c r="M77" s="21">
        <v>2.4700000000000002</v>
      </c>
      <c r="N77" s="37" t="s">
        <v>77</v>
      </c>
      <c r="O77" s="37" t="s">
        <v>94</v>
      </c>
      <c r="P77" s="37">
        <v>25</v>
      </c>
      <c r="Q77" s="37">
        <v>759</v>
      </c>
      <c r="R77" s="37">
        <v>11</v>
      </c>
      <c r="S77" s="21">
        <v>48.06</v>
      </c>
      <c r="T77" s="37" t="s">
        <v>96</v>
      </c>
      <c r="U77" s="43">
        <v>2.0300690889999999</v>
      </c>
      <c r="V77" s="37" t="s">
        <v>34</v>
      </c>
      <c r="W77" s="37" t="s">
        <v>39</v>
      </c>
      <c r="X77" s="21">
        <v>873.13</v>
      </c>
    </row>
    <row r="78" spans="1:24" ht="15" customHeight="1" x14ac:dyDescent="0.25">
      <c r="A78" s="37" t="s">
        <v>66</v>
      </c>
      <c r="B78" s="37" t="s">
        <v>162</v>
      </c>
      <c r="C78" s="21">
        <v>69.11</v>
      </c>
      <c r="D78" s="37">
        <v>23</v>
      </c>
      <c r="E78" s="37">
        <v>241</v>
      </c>
      <c r="F78" s="21">
        <v>5328.38</v>
      </c>
      <c r="G78" s="37" t="s">
        <v>88</v>
      </c>
      <c r="H78" s="37">
        <v>38</v>
      </c>
      <c r="I78" s="37">
        <v>1</v>
      </c>
      <c r="J78" s="37">
        <v>22</v>
      </c>
      <c r="K78" s="37">
        <v>10</v>
      </c>
      <c r="L78" s="37" t="s">
        <v>25</v>
      </c>
      <c r="M78" s="21">
        <v>7.05</v>
      </c>
      <c r="N78" s="37" t="s">
        <v>93</v>
      </c>
      <c r="O78" s="37" t="s">
        <v>86</v>
      </c>
      <c r="P78" s="37">
        <v>25</v>
      </c>
      <c r="Q78" s="37">
        <v>985</v>
      </c>
      <c r="R78" s="37">
        <v>24</v>
      </c>
      <c r="S78" s="21">
        <v>64.319999999999993</v>
      </c>
      <c r="T78" s="37" t="s">
        <v>71</v>
      </c>
      <c r="U78" s="43">
        <v>2.1800374520000001</v>
      </c>
      <c r="V78" s="37" t="s">
        <v>36</v>
      </c>
      <c r="W78" s="37" t="s">
        <v>35</v>
      </c>
      <c r="X78" s="21">
        <v>997.41</v>
      </c>
    </row>
    <row r="79" spans="1:24" ht="15" customHeight="1" x14ac:dyDescent="0.25">
      <c r="A79" s="37" t="s">
        <v>66</v>
      </c>
      <c r="B79" s="37" t="s">
        <v>163</v>
      </c>
      <c r="C79" s="21">
        <v>57.45</v>
      </c>
      <c r="D79" s="37">
        <v>14</v>
      </c>
      <c r="E79" s="37">
        <v>359</v>
      </c>
      <c r="F79" s="21">
        <v>2483.7600000000002</v>
      </c>
      <c r="G79" s="37" t="s">
        <v>76</v>
      </c>
      <c r="H79" s="37">
        <v>96</v>
      </c>
      <c r="I79" s="37">
        <v>28</v>
      </c>
      <c r="J79" s="37">
        <v>57</v>
      </c>
      <c r="K79" s="37">
        <v>4</v>
      </c>
      <c r="L79" s="37" t="s">
        <v>26</v>
      </c>
      <c r="M79" s="21">
        <v>6.78</v>
      </c>
      <c r="N79" s="37" t="s">
        <v>77</v>
      </c>
      <c r="O79" s="37" t="s">
        <v>80</v>
      </c>
      <c r="P79" s="37">
        <v>26</v>
      </c>
      <c r="Q79" s="37">
        <v>334</v>
      </c>
      <c r="R79" s="37">
        <v>5</v>
      </c>
      <c r="S79" s="21">
        <v>42.95</v>
      </c>
      <c r="T79" s="37" t="s">
        <v>96</v>
      </c>
      <c r="U79" s="43">
        <v>3.0551418180000001</v>
      </c>
      <c r="V79" s="37" t="s">
        <v>38</v>
      </c>
      <c r="W79" s="37" t="s">
        <v>37</v>
      </c>
      <c r="X79" s="21">
        <v>852.57</v>
      </c>
    </row>
    <row r="80" spans="1:24" ht="15" customHeight="1" x14ac:dyDescent="0.25">
      <c r="A80" s="37" t="s">
        <v>66</v>
      </c>
      <c r="B80" s="37" t="s">
        <v>164</v>
      </c>
      <c r="C80" s="21">
        <v>6.31</v>
      </c>
      <c r="D80" s="37">
        <v>50</v>
      </c>
      <c r="E80" s="37">
        <v>946</v>
      </c>
      <c r="F80" s="21">
        <v>1292.46</v>
      </c>
      <c r="G80" s="37" t="s">
        <v>76</v>
      </c>
      <c r="H80" s="37">
        <v>5</v>
      </c>
      <c r="I80" s="37">
        <v>4</v>
      </c>
      <c r="J80" s="37">
        <v>51</v>
      </c>
      <c r="K80" s="37">
        <v>5</v>
      </c>
      <c r="L80" s="37" t="s">
        <v>26</v>
      </c>
      <c r="M80" s="21">
        <v>8.4700000000000006</v>
      </c>
      <c r="N80" s="37" t="s">
        <v>79</v>
      </c>
      <c r="O80" s="37" t="s">
        <v>70</v>
      </c>
      <c r="P80" s="37">
        <v>25</v>
      </c>
      <c r="Q80" s="37">
        <v>858</v>
      </c>
      <c r="R80" s="37">
        <v>21</v>
      </c>
      <c r="S80" s="21">
        <v>71.13</v>
      </c>
      <c r="T80" s="37" t="s">
        <v>71</v>
      </c>
      <c r="U80" s="43">
        <v>4.0968813319999997</v>
      </c>
      <c r="V80" s="37" t="s">
        <v>40</v>
      </c>
      <c r="W80" s="37" t="s">
        <v>39</v>
      </c>
      <c r="X80" s="21">
        <v>323.58999999999997</v>
      </c>
    </row>
    <row r="81" spans="1:24" ht="15" customHeight="1" x14ac:dyDescent="0.25">
      <c r="A81" s="37" t="s">
        <v>66</v>
      </c>
      <c r="B81" s="37" t="s">
        <v>165</v>
      </c>
      <c r="C81" s="21">
        <v>57.06</v>
      </c>
      <c r="D81" s="37">
        <v>56</v>
      </c>
      <c r="E81" s="37">
        <v>198</v>
      </c>
      <c r="F81" s="21">
        <v>7888.72</v>
      </c>
      <c r="G81" s="37" t="s">
        <v>68</v>
      </c>
      <c r="H81" s="37">
        <v>31</v>
      </c>
      <c r="I81" s="37">
        <v>25</v>
      </c>
      <c r="J81" s="37">
        <v>20</v>
      </c>
      <c r="K81" s="37">
        <v>1</v>
      </c>
      <c r="L81" s="37" t="s">
        <v>26</v>
      </c>
      <c r="M81" s="21">
        <v>6.5</v>
      </c>
      <c r="N81" s="37" t="s">
        <v>69</v>
      </c>
      <c r="O81" s="37" t="s">
        <v>86</v>
      </c>
      <c r="P81" s="37">
        <v>5</v>
      </c>
      <c r="Q81" s="37">
        <v>228</v>
      </c>
      <c r="R81" s="37">
        <v>12</v>
      </c>
      <c r="S81" s="21">
        <v>57.87</v>
      </c>
      <c r="T81" s="37" t="s">
        <v>71</v>
      </c>
      <c r="U81" s="43">
        <v>0.16587162699999999</v>
      </c>
      <c r="V81" s="37" t="s">
        <v>34</v>
      </c>
      <c r="W81" s="37" t="s">
        <v>39</v>
      </c>
      <c r="X81" s="21">
        <v>351.5</v>
      </c>
    </row>
    <row r="82" spans="1:24" ht="15" customHeight="1" x14ac:dyDescent="0.25">
      <c r="A82" s="37" t="s">
        <v>72</v>
      </c>
      <c r="B82" s="37" t="s">
        <v>166</v>
      </c>
      <c r="C82" s="21">
        <v>91.13</v>
      </c>
      <c r="D82" s="37">
        <v>75</v>
      </c>
      <c r="E82" s="37">
        <v>872</v>
      </c>
      <c r="F82" s="21">
        <v>8651.67</v>
      </c>
      <c r="G82" s="37" t="s">
        <v>76</v>
      </c>
      <c r="H82" s="37">
        <v>39</v>
      </c>
      <c r="I82" s="37">
        <v>14</v>
      </c>
      <c r="J82" s="37">
        <v>41</v>
      </c>
      <c r="K82" s="37">
        <v>2</v>
      </c>
      <c r="L82" s="37" t="s">
        <v>27</v>
      </c>
      <c r="M82" s="21">
        <v>2.83</v>
      </c>
      <c r="N82" s="37" t="s">
        <v>69</v>
      </c>
      <c r="O82" s="37" t="s">
        <v>94</v>
      </c>
      <c r="P82" s="37">
        <v>8</v>
      </c>
      <c r="Q82" s="37">
        <v>202</v>
      </c>
      <c r="R82" s="37">
        <v>5</v>
      </c>
      <c r="S82" s="21">
        <v>76.959999999999994</v>
      </c>
      <c r="T82" s="37" t="s">
        <v>81</v>
      </c>
      <c r="U82" s="43">
        <v>2.849662199</v>
      </c>
      <c r="V82" s="37" t="s">
        <v>40</v>
      </c>
      <c r="W82" s="37" t="s">
        <v>37</v>
      </c>
      <c r="X82" s="21">
        <v>787.78</v>
      </c>
    </row>
    <row r="83" spans="1:24" ht="15" customHeight="1" x14ac:dyDescent="0.25">
      <c r="A83" s="37" t="s">
        <v>66</v>
      </c>
      <c r="B83" s="37" t="s">
        <v>167</v>
      </c>
      <c r="C83" s="21">
        <v>72.819999999999993</v>
      </c>
      <c r="D83" s="37">
        <v>9</v>
      </c>
      <c r="E83" s="37">
        <v>774</v>
      </c>
      <c r="F83" s="21">
        <v>4384.41</v>
      </c>
      <c r="G83" s="37" t="s">
        <v>76</v>
      </c>
      <c r="H83" s="37">
        <v>48</v>
      </c>
      <c r="I83" s="37">
        <v>6</v>
      </c>
      <c r="J83" s="37">
        <v>8</v>
      </c>
      <c r="K83" s="37">
        <v>5</v>
      </c>
      <c r="L83" s="37" t="s">
        <v>26</v>
      </c>
      <c r="M83" s="21">
        <v>4.07</v>
      </c>
      <c r="N83" s="37" t="s">
        <v>69</v>
      </c>
      <c r="O83" s="37" t="s">
        <v>83</v>
      </c>
      <c r="P83" s="37">
        <v>28</v>
      </c>
      <c r="Q83" s="37">
        <v>698</v>
      </c>
      <c r="R83" s="37">
        <v>1</v>
      </c>
      <c r="S83" s="21">
        <v>19.79</v>
      </c>
      <c r="T83" s="37" t="s">
        <v>71</v>
      </c>
      <c r="U83" s="43">
        <v>2.5475471220000001</v>
      </c>
      <c r="V83" s="37" t="s">
        <v>36</v>
      </c>
      <c r="W83" s="37" t="s">
        <v>37</v>
      </c>
      <c r="X83" s="21">
        <v>276.77999999999997</v>
      </c>
    </row>
    <row r="84" spans="1:24" ht="15" customHeight="1" x14ac:dyDescent="0.25">
      <c r="A84" s="37" t="s">
        <v>72</v>
      </c>
      <c r="B84" s="37" t="s">
        <v>168</v>
      </c>
      <c r="C84" s="21">
        <v>17.03</v>
      </c>
      <c r="D84" s="37">
        <v>13</v>
      </c>
      <c r="E84" s="37">
        <v>336</v>
      </c>
      <c r="F84" s="21">
        <v>2943.38</v>
      </c>
      <c r="G84" s="37" t="s">
        <v>76</v>
      </c>
      <c r="H84" s="37">
        <v>42</v>
      </c>
      <c r="I84" s="37">
        <v>19</v>
      </c>
      <c r="J84" s="37">
        <v>72</v>
      </c>
      <c r="K84" s="37">
        <v>1</v>
      </c>
      <c r="L84" s="37" t="s">
        <v>25</v>
      </c>
      <c r="M84" s="21">
        <v>4.71</v>
      </c>
      <c r="N84" s="37" t="s">
        <v>93</v>
      </c>
      <c r="O84" s="37" t="s">
        <v>70</v>
      </c>
      <c r="P84" s="37">
        <v>6</v>
      </c>
      <c r="Q84" s="37">
        <v>955</v>
      </c>
      <c r="R84" s="37">
        <v>26</v>
      </c>
      <c r="S84" s="21">
        <v>4.47</v>
      </c>
      <c r="T84" s="37" t="s">
        <v>71</v>
      </c>
      <c r="U84" s="43">
        <v>4.1378770490000001</v>
      </c>
      <c r="V84" s="37" t="s">
        <v>38</v>
      </c>
      <c r="W84" s="37" t="s">
        <v>39</v>
      </c>
      <c r="X84" s="21">
        <v>589.98</v>
      </c>
    </row>
    <row r="85" spans="1:24" ht="15" customHeight="1" x14ac:dyDescent="0.25">
      <c r="A85" s="37" t="s">
        <v>66</v>
      </c>
      <c r="B85" s="37" t="s">
        <v>169</v>
      </c>
      <c r="C85" s="21">
        <v>68.91</v>
      </c>
      <c r="D85" s="37">
        <v>82</v>
      </c>
      <c r="E85" s="37">
        <v>663</v>
      </c>
      <c r="F85" s="21">
        <v>2411.75</v>
      </c>
      <c r="G85" s="37" t="s">
        <v>76</v>
      </c>
      <c r="H85" s="37">
        <v>65</v>
      </c>
      <c r="I85" s="37">
        <v>24</v>
      </c>
      <c r="J85" s="37">
        <v>7</v>
      </c>
      <c r="K85" s="37">
        <v>8</v>
      </c>
      <c r="L85" s="37" t="s">
        <v>26</v>
      </c>
      <c r="M85" s="21">
        <v>4.95</v>
      </c>
      <c r="N85" s="37" t="s">
        <v>77</v>
      </c>
      <c r="O85" s="37" t="s">
        <v>86</v>
      </c>
      <c r="P85" s="37">
        <v>20</v>
      </c>
      <c r="Q85" s="37">
        <v>443</v>
      </c>
      <c r="R85" s="37">
        <v>5</v>
      </c>
      <c r="S85" s="21">
        <v>97.73</v>
      </c>
      <c r="T85" s="37" t="s">
        <v>81</v>
      </c>
      <c r="U85" s="43">
        <v>0.77300613399999996</v>
      </c>
      <c r="V85" s="37" t="s">
        <v>38</v>
      </c>
      <c r="W85" s="37" t="s">
        <v>35</v>
      </c>
      <c r="X85" s="21">
        <v>682.97</v>
      </c>
    </row>
    <row r="86" spans="1:24" ht="15" customHeight="1" x14ac:dyDescent="0.25">
      <c r="A86" s="37" t="s">
        <v>66</v>
      </c>
      <c r="B86" s="37" t="s">
        <v>170</v>
      </c>
      <c r="C86" s="21">
        <v>89.1</v>
      </c>
      <c r="D86" s="37">
        <v>99</v>
      </c>
      <c r="E86" s="37">
        <v>618</v>
      </c>
      <c r="F86" s="21">
        <v>2048.29</v>
      </c>
      <c r="G86" s="37" t="s">
        <v>76</v>
      </c>
      <c r="H86" s="37">
        <v>73</v>
      </c>
      <c r="I86" s="37">
        <v>26</v>
      </c>
      <c r="J86" s="37">
        <v>80</v>
      </c>
      <c r="K86" s="37">
        <v>10</v>
      </c>
      <c r="L86" s="37" t="s">
        <v>25</v>
      </c>
      <c r="M86" s="21">
        <v>8.3800000000000008</v>
      </c>
      <c r="N86" s="37" t="s">
        <v>79</v>
      </c>
      <c r="O86" s="37" t="s">
        <v>94</v>
      </c>
      <c r="P86" s="37">
        <v>24</v>
      </c>
      <c r="Q86" s="37">
        <v>589</v>
      </c>
      <c r="R86" s="37">
        <v>22</v>
      </c>
      <c r="S86" s="21">
        <v>33.81</v>
      </c>
      <c r="T86" s="37" t="s">
        <v>96</v>
      </c>
      <c r="U86" s="43">
        <v>4.8434565770000004</v>
      </c>
      <c r="V86" s="37" t="s">
        <v>34</v>
      </c>
      <c r="W86" s="37" t="s">
        <v>37</v>
      </c>
      <c r="X86" s="21">
        <v>465.46</v>
      </c>
    </row>
    <row r="87" spans="1:24" ht="15" customHeight="1" x14ac:dyDescent="0.25">
      <c r="A87" s="37" t="s">
        <v>89</v>
      </c>
      <c r="B87" s="37" t="s">
        <v>171</v>
      </c>
      <c r="C87" s="21">
        <v>76.959999999999994</v>
      </c>
      <c r="D87" s="37">
        <v>83</v>
      </c>
      <c r="E87" s="37">
        <v>25</v>
      </c>
      <c r="F87" s="21">
        <v>8684.61</v>
      </c>
      <c r="G87" s="37" t="s">
        <v>74</v>
      </c>
      <c r="H87" s="37">
        <v>15</v>
      </c>
      <c r="I87" s="37">
        <v>18</v>
      </c>
      <c r="J87" s="37">
        <v>66</v>
      </c>
      <c r="K87" s="37">
        <v>2</v>
      </c>
      <c r="L87" s="37" t="s">
        <v>27</v>
      </c>
      <c r="M87" s="21">
        <v>8.25</v>
      </c>
      <c r="N87" s="37" t="s">
        <v>79</v>
      </c>
      <c r="O87" s="37" t="s">
        <v>94</v>
      </c>
      <c r="P87" s="37">
        <v>4</v>
      </c>
      <c r="Q87" s="37">
        <v>211</v>
      </c>
      <c r="R87" s="37">
        <v>2</v>
      </c>
      <c r="S87" s="21">
        <v>69.930000000000007</v>
      </c>
      <c r="T87" s="37" t="s">
        <v>81</v>
      </c>
      <c r="U87" s="43">
        <v>1.3744289999999999</v>
      </c>
      <c r="V87" s="37" t="s">
        <v>38</v>
      </c>
      <c r="W87" s="37" t="s">
        <v>37</v>
      </c>
      <c r="X87" s="21">
        <v>842.69</v>
      </c>
    </row>
    <row r="88" spans="1:24" ht="15" customHeight="1" x14ac:dyDescent="0.25">
      <c r="A88" s="37" t="s">
        <v>72</v>
      </c>
      <c r="B88" s="37" t="s">
        <v>172</v>
      </c>
      <c r="C88" s="21">
        <v>20</v>
      </c>
      <c r="D88" s="37">
        <v>18</v>
      </c>
      <c r="E88" s="37">
        <v>223</v>
      </c>
      <c r="F88" s="21">
        <v>1229.5899999999999</v>
      </c>
      <c r="G88" s="37" t="s">
        <v>76</v>
      </c>
      <c r="H88" s="37">
        <v>32</v>
      </c>
      <c r="I88" s="37">
        <v>14</v>
      </c>
      <c r="J88" s="37">
        <v>22</v>
      </c>
      <c r="K88" s="37">
        <v>6</v>
      </c>
      <c r="L88" s="37" t="s">
        <v>26</v>
      </c>
      <c r="M88" s="21">
        <v>1.45</v>
      </c>
      <c r="N88" s="37" t="s">
        <v>77</v>
      </c>
      <c r="O88" s="37" t="s">
        <v>70</v>
      </c>
      <c r="P88" s="37">
        <v>4</v>
      </c>
      <c r="Q88" s="37">
        <v>569</v>
      </c>
      <c r="R88" s="37">
        <v>18</v>
      </c>
      <c r="S88" s="21">
        <v>74.61</v>
      </c>
      <c r="T88" s="37" t="s">
        <v>96</v>
      </c>
      <c r="U88" s="43">
        <v>2.051512931</v>
      </c>
      <c r="V88" s="37" t="s">
        <v>36</v>
      </c>
      <c r="W88" s="37" t="s">
        <v>35</v>
      </c>
      <c r="X88" s="21">
        <v>264.25</v>
      </c>
    </row>
    <row r="89" spans="1:24" ht="15" customHeight="1" x14ac:dyDescent="0.25">
      <c r="A89" s="37" t="s">
        <v>66</v>
      </c>
      <c r="B89" s="37" t="s">
        <v>173</v>
      </c>
      <c r="C89" s="21">
        <v>80.41</v>
      </c>
      <c r="D89" s="37">
        <v>24</v>
      </c>
      <c r="E89" s="37">
        <v>79</v>
      </c>
      <c r="F89" s="21">
        <v>5133.8500000000004</v>
      </c>
      <c r="G89" s="37" t="s">
        <v>88</v>
      </c>
      <c r="H89" s="37">
        <v>5</v>
      </c>
      <c r="I89" s="37">
        <v>7</v>
      </c>
      <c r="J89" s="37">
        <v>55</v>
      </c>
      <c r="K89" s="37">
        <v>10</v>
      </c>
      <c r="L89" s="37" t="s">
        <v>25</v>
      </c>
      <c r="M89" s="21">
        <v>6.58</v>
      </c>
      <c r="N89" s="37" t="s">
        <v>69</v>
      </c>
      <c r="O89" s="37" t="s">
        <v>94</v>
      </c>
      <c r="P89" s="37">
        <v>27</v>
      </c>
      <c r="Q89" s="37">
        <v>523</v>
      </c>
      <c r="R89" s="37">
        <v>17</v>
      </c>
      <c r="S89" s="21">
        <v>28.7</v>
      </c>
      <c r="T89" s="37" t="s">
        <v>81</v>
      </c>
      <c r="U89" s="43">
        <v>3.693737788</v>
      </c>
      <c r="V89" s="37" t="s">
        <v>40</v>
      </c>
      <c r="W89" s="37" t="s">
        <v>37</v>
      </c>
      <c r="X89" s="21">
        <v>879.36</v>
      </c>
    </row>
    <row r="90" spans="1:24" ht="15" customHeight="1" x14ac:dyDescent="0.25">
      <c r="A90" s="37" t="s">
        <v>89</v>
      </c>
      <c r="B90" s="37" t="s">
        <v>174</v>
      </c>
      <c r="C90" s="21">
        <v>75.27</v>
      </c>
      <c r="D90" s="37">
        <v>58</v>
      </c>
      <c r="E90" s="37">
        <v>737</v>
      </c>
      <c r="F90" s="21">
        <v>9444.74</v>
      </c>
      <c r="G90" s="37" t="s">
        <v>88</v>
      </c>
      <c r="H90" s="37">
        <v>60</v>
      </c>
      <c r="I90" s="37">
        <v>18</v>
      </c>
      <c r="J90" s="37">
        <v>85</v>
      </c>
      <c r="K90" s="37">
        <v>7</v>
      </c>
      <c r="L90" s="37" t="s">
        <v>25</v>
      </c>
      <c r="M90" s="21">
        <v>3.8</v>
      </c>
      <c r="N90" s="37" t="s">
        <v>93</v>
      </c>
      <c r="O90" s="37" t="s">
        <v>70</v>
      </c>
      <c r="P90" s="37">
        <v>21</v>
      </c>
      <c r="Q90" s="37">
        <v>953</v>
      </c>
      <c r="R90" s="37">
        <v>11</v>
      </c>
      <c r="S90" s="21">
        <v>68.180000000000007</v>
      </c>
      <c r="T90" s="37" t="s">
        <v>71</v>
      </c>
      <c r="U90" s="43">
        <v>0.72220440200000002</v>
      </c>
      <c r="V90" s="37" t="s">
        <v>40</v>
      </c>
      <c r="W90" s="37" t="s">
        <v>35</v>
      </c>
      <c r="X90" s="21">
        <v>103.92</v>
      </c>
    </row>
    <row r="91" spans="1:24" ht="15" customHeight="1" x14ac:dyDescent="0.25">
      <c r="A91" s="37" t="s">
        <v>89</v>
      </c>
      <c r="B91" s="37" t="s">
        <v>175</v>
      </c>
      <c r="C91" s="21">
        <v>97.76</v>
      </c>
      <c r="D91" s="37">
        <v>10</v>
      </c>
      <c r="E91" s="37">
        <v>134</v>
      </c>
      <c r="F91" s="21">
        <v>5924.68</v>
      </c>
      <c r="G91" s="37" t="s">
        <v>76</v>
      </c>
      <c r="H91" s="37">
        <v>90</v>
      </c>
      <c r="I91" s="37">
        <v>1</v>
      </c>
      <c r="J91" s="37">
        <v>27</v>
      </c>
      <c r="K91" s="37">
        <v>8</v>
      </c>
      <c r="L91" s="37" t="s">
        <v>26</v>
      </c>
      <c r="M91" s="21">
        <v>9.93</v>
      </c>
      <c r="N91" s="37" t="s">
        <v>77</v>
      </c>
      <c r="O91" s="37" t="s">
        <v>80</v>
      </c>
      <c r="P91" s="37">
        <v>23</v>
      </c>
      <c r="Q91" s="37">
        <v>370</v>
      </c>
      <c r="R91" s="37">
        <v>11</v>
      </c>
      <c r="S91" s="21">
        <v>46.6</v>
      </c>
      <c r="T91" s="37" t="s">
        <v>71</v>
      </c>
      <c r="U91" s="43">
        <v>1.9076657340000001</v>
      </c>
      <c r="V91" s="37" t="s">
        <v>36</v>
      </c>
      <c r="W91" s="37" t="s">
        <v>37</v>
      </c>
      <c r="X91" s="21">
        <v>517.5</v>
      </c>
    </row>
    <row r="92" spans="1:24" ht="15" customHeight="1" x14ac:dyDescent="0.25">
      <c r="A92" s="37" t="s">
        <v>72</v>
      </c>
      <c r="B92" s="37" t="s">
        <v>176</v>
      </c>
      <c r="C92" s="21">
        <v>13.88</v>
      </c>
      <c r="D92" s="37">
        <v>56</v>
      </c>
      <c r="E92" s="37">
        <v>320</v>
      </c>
      <c r="F92" s="21">
        <v>9592.6299999999992</v>
      </c>
      <c r="G92" s="37" t="s">
        <v>68</v>
      </c>
      <c r="H92" s="37">
        <v>66</v>
      </c>
      <c r="I92" s="37">
        <v>18</v>
      </c>
      <c r="J92" s="37">
        <v>96</v>
      </c>
      <c r="K92" s="37">
        <v>7</v>
      </c>
      <c r="L92" s="37" t="s">
        <v>26</v>
      </c>
      <c r="M92" s="21">
        <v>7.67</v>
      </c>
      <c r="N92" s="37" t="s">
        <v>69</v>
      </c>
      <c r="O92" s="37" t="s">
        <v>86</v>
      </c>
      <c r="P92" s="37">
        <v>8</v>
      </c>
      <c r="Q92" s="37">
        <v>585</v>
      </c>
      <c r="R92" s="37">
        <v>8</v>
      </c>
      <c r="S92" s="21">
        <v>85.68</v>
      </c>
      <c r="T92" s="37" t="s">
        <v>96</v>
      </c>
      <c r="U92" s="43">
        <v>1.2193822240000001</v>
      </c>
      <c r="V92" s="37" t="s">
        <v>36</v>
      </c>
      <c r="W92" s="37" t="s">
        <v>37</v>
      </c>
      <c r="X92" s="21">
        <v>990.08</v>
      </c>
    </row>
    <row r="93" spans="1:24" ht="15" customHeight="1" x14ac:dyDescent="0.25">
      <c r="A93" s="37" t="s">
        <v>89</v>
      </c>
      <c r="B93" s="37" t="s">
        <v>177</v>
      </c>
      <c r="C93" s="21">
        <v>62.11</v>
      </c>
      <c r="D93" s="37">
        <v>90</v>
      </c>
      <c r="E93" s="37">
        <v>916</v>
      </c>
      <c r="F93" s="21">
        <v>1935.21</v>
      </c>
      <c r="G93" s="37" t="s">
        <v>88</v>
      </c>
      <c r="H93" s="37">
        <v>98</v>
      </c>
      <c r="I93" s="37">
        <v>22</v>
      </c>
      <c r="J93" s="37">
        <v>85</v>
      </c>
      <c r="K93" s="37">
        <v>7</v>
      </c>
      <c r="L93" s="37" t="s">
        <v>26</v>
      </c>
      <c r="M93" s="21">
        <v>7.47</v>
      </c>
      <c r="N93" s="37" t="s">
        <v>85</v>
      </c>
      <c r="O93" s="37" t="s">
        <v>83</v>
      </c>
      <c r="P93" s="37">
        <v>5</v>
      </c>
      <c r="Q93" s="37">
        <v>207</v>
      </c>
      <c r="R93" s="37">
        <v>28</v>
      </c>
      <c r="S93" s="21">
        <v>39.770000000000003</v>
      </c>
      <c r="T93" s="37" t="s">
        <v>71</v>
      </c>
      <c r="U93" s="43">
        <v>0.62600185799999997</v>
      </c>
      <c r="V93" s="37" t="s">
        <v>36</v>
      </c>
      <c r="W93" s="37" t="s">
        <v>37</v>
      </c>
      <c r="X93" s="21">
        <v>996.78</v>
      </c>
    </row>
    <row r="94" spans="1:24" ht="15" customHeight="1" x14ac:dyDescent="0.25">
      <c r="A94" s="37" t="s">
        <v>89</v>
      </c>
      <c r="B94" s="37" t="s">
        <v>178</v>
      </c>
      <c r="C94" s="21">
        <v>47.71</v>
      </c>
      <c r="D94" s="37">
        <v>44</v>
      </c>
      <c r="E94" s="37">
        <v>276</v>
      </c>
      <c r="F94" s="21">
        <v>2100.13</v>
      </c>
      <c r="G94" s="37" t="s">
        <v>88</v>
      </c>
      <c r="H94" s="37">
        <v>90</v>
      </c>
      <c r="I94" s="37">
        <v>25</v>
      </c>
      <c r="J94" s="37">
        <v>10</v>
      </c>
      <c r="K94" s="37">
        <v>8</v>
      </c>
      <c r="L94" s="37" t="s">
        <v>26</v>
      </c>
      <c r="M94" s="21">
        <v>4.47</v>
      </c>
      <c r="N94" s="37" t="s">
        <v>93</v>
      </c>
      <c r="O94" s="37" t="s">
        <v>70</v>
      </c>
      <c r="P94" s="37">
        <v>4</v>
      </c>
      <c r="Q94" s="37">
        <v>671</v>
      </c>
      <c r="R94" s="37">
        <v>29</v>
      </c>
      <c r="S94" s="21">
        <v>62.61</v>
      </c>
      <c r="T94" s="37" t="s">
        <v>96</v>
      </c>
      <c r="U94" s="43">
        <v>0.33343182500000002</v>
      </c>
      <c r="V94" s="37" t="s">
        <v>36</v>
      </c>
      <c r="W94" s="37" t="s">
        <v>37</v>
      </c>
      <c r="X94" s="21">
        <v>230.09</v>
      </c>
    </row>
    <row r="95" spans="1:24" ht="15" customHeight="1" x14ac:dyDescent="0.25">
      <c r="A95" s="37" t="s">
        <v>66</v>
      </c>
      <c r="B95" s="37" t="s">
        <v>179</v>
      </c>
      <c r="C95" s="21">
        <v>69.290000000000006</v>
      </c>
      <c r="D95" s="37">
        <v>88</v>
      </c>
      <c r="E95" s="37">
        <v>114</v>
      </c>
      <c r="F95" s="21">
        <v>4531.3999999999996</v>
      </c>
      <c r="G95" s="37" t="s">
        <v>76</v>
      </c>
      <c r="H95" s="37">
        <v>63</v>
      </c>
      <c r="I95" s="37">
        <v>17</v>
      </c>
      <c r="J95" s="37">
        <v>66</v>
      </c>
      <c r="K95" s="37">
        <v>1</v>
      </c>
      <c r="L95" s="37" t="s">
        <v>27</v>
      </c>
      <c r="M95" s="21">
        <v>7.01</v>
      </c>
      <c r="N95" s="37" t="s">
        <v>85</v>
      </c>
      <c r="O95" s="37" t="s">
        <v>94</v>
      </c>
      <c r="P95" s="37">
        <v>21</v>
      </c>
      <c r="Q95" s="37">
        <v>824</v>
      </c>
      <c r="R95" s="37">
        <v>20</v>
      </c>
      <c r="S95" s="21">
        <v>35.630000000000003</v>
      </c>
      <c r="T95" s="37" t="s">
        <v>81</v>
      </c>
      <c r="U95" s="43">
        <v>4.165781795</v>
      </c>
      <c r="V95" s="37" t="s">
        <v>34</v>
      </c>
      <c r="W95" s="37" t="s">
        <v>35</v>
      </c>
      <c r="X95" s="21">
        <v>823.52</v>
      </c>
    </row>
    <row r="96" spans="1:24" ht="15" customHeight="1" x14ac:dyDescent="0.25">
      <c r="A96" s="37" t="s">
        <v>89</v>
      </c>
      <c r="B96" s="37" t="s">
        <v>180</v>
      </c>
      <c r="C96" s="21">
        <v>3.04</v>
      </c>
      <c r="D96" s="37">
        <v>97</v>
      </c>
      <c r="E96" s="37">
        <v>987</v>
      </c>
      <c r="F96" s="21">
        <v>7888.36</v>
      </c>
      <c r="G96" s="37" t="s">
        <v>76</v>
      </c>
      <c r="H96" s="37">
        <v>77</v>
      </c>
      <c r="I96" s="37">
        <v>26</v>
      </c>
      <c r="J96" s="37">
        <v>72</v>
      </c>
      <c r="K96" s="37">
        <v>9</v>
      </c>
      <c r="L96" s="37" t="s">
        <v>26</v>
      </c>
      <c r="M96" s="21">
        <v>6.94</v>
      </c>
      <c r="N96" s="37" t="s">
        <v>93</v>
      </c>
      <c r="O96" s="37" t="s">
        <v>83</v>
      </c>
      <c r="P96" s="37">
        <v>12</v>
      </c>
      <c r="Q96" s="37">
        <v>908</v>
      </c>
      <c r="R96" s="37">
        <v>14</v>
      </c>
      <c r="S96" s="21">
        <v>60.39</v>
      </c>
      <c r="T96" s="37" t="s">
        <v>96</v>
      </c>
      <c r="U96" s="43">
        <v>1.463607498</v>
      </c>
      <c r="V96" s="37" t="s">
        <v>36</v>
      </c>
      <c r="W96" s="37" t="s">
        <v>37</v>
      </c>
      <c r="X96" s="21">
        <v>846.67</v>
      </c>
    </row>
    <row r="97" spans="1:24" ht="15" customHeight="1" x14ac:dyDescent="0.25">
      <c r="A97" s="37" t="s">
        <v>66</v>
      </c>
      <c r="B97" s="37" t="s">
        <v>181</v>
      </c>
      <c r="C97" s="21">
        <v>77.900000000000006</v>
      </c>
      <c r="D97" s="37">
        <v>65</v>
      </c>
      <c r="E97" s="37">
        <v>672</v>
      </c>
      <c r="F97" s="21">
        <v>7386.36</v>
      </c>
      <c r="G97" s="37" t="s">
        <v>76</v>
      </c>
      <c r="H97" s="37">
        <v>15</v>
      </c>
      <c r="I97" s="37">
        <v>14</v>
      </c>
      <c r="J97" s="37">
        <v>26</v>
      </c>
      <c r="K97" s="37">
        <v>9</v>
      </c>
      <c r="L97" s="37" t="s">
        <v>26</v>
      </c>
      <c r="M97" s="21">
        <v>8.6300000000000008</v>
      </c>
      <c r="N97" s="37" t="s">
        <v>85</v>
      </c>
      <c r="O97" s="37" t="s">
        <v>70</v>
      </c>
      <c r="P97" s="37">
        <v>18</v>
      </c>
      <c r="Q97" s="37">
        <v>450</v>
      </c>
      <c r="R97" s="37">
        <v>26</v>
      </c>
      <c r="S97" s="21">
        <v>58.89</v>
      </c>
      <c r="T97" s="37" t="s">
        <v>71</v>
      </c>
      <c r="U97" s="43">
        <v>1.2108821299999999</v>
      </c>
      <c r="V97" s="37" t="s">
        <v>34</v>
      </c>
      <c r="W97" s="37" t="s">
        <v>35</v>
      </c>
      <c r="X97" s="21">
        <v>778.86</v>
      </c>
    </row>
    <row r="98" spans="1:24" ht="15" customHeight="1" x14ac:dyDescent="0.25">
      <c r="A98" s="37" t="s">
        <v>89</v>
      </c>
      <c r="B98" s="37" t="s">
        <v>182</v>
      </c>
      <c r="C98" s="21">
        <v>24.42</v>
      </c>
      <c r="D98" s="37">
        <v>29</v>
      </c>
      <c r="E98" s="37">
        <v>324</v>
      </c>
      <c r="F98" s="21">
        <v>7698.42</v>
      </c>
      <c r="G98" s="37" t="s">
        <v>68</v>
      </c>
      <c r="H98" s="37">
        <v>67</v>
      </c>
      <c r="I98" s="37">
        <v>2</v>
      </c>
      <c r="J98" s="37">
        <v>32</v>
      </c>
      <c r="K98" s="37">
        <v>3</v>
      </c>
      <c r="L98" s="37" t="s">
        <v>27</v>
      </c>
      <c r="M98" s="21">
        <v>5.35</v>
      </c>
      <c r="N98" s="37" t="s">
        <v>69</v>
      </c>
      <c r="O98" s="37" t="s">
        <v>70</v>
      </c>
      <c r="P98" s="37">
        <v>28</v>
      </c>
      <c r="Q98" s="37">
        <v>648</v>
      </c>
      <c r="R98" s="37">
        <v>28</v>
      </c>
      <c r="S98" s="21">
        <v>17.8</v>
      </c>
      <c r="T98" s="37" t="s">
        <v>71</v>
      </c>
      <c r="U98" s="43">
        <v>3.8720476810000002</v>
      </c>
      <c r="V98" s="37" t="s">
        <v>38</v>
      </c>
      <c r="W98" s="37" t="s">
        <v>35</v>
      </c>
      <c r="X98" s="21">
        <v>188.74</v>
      </c>
    </row>
    <row r="99" spans="1:24" ht="15" customHeight="1" x14ac:dyDescent="0.25">
      <c r="A99" s="37" t="s">
        <v>66</v>
      </c>
      <c r="B99" s="37" t="s">
        <v>183</v>
      </c>
      <c r="C99" s="21">
        <v>3.53</v>
      </c>
      <c r="D99" s="37">
        <v>56</v>
      </c>
      <c r="E99" s="37">
        <v>62</v>
      </c>
      <c r="F99" s="21">
        <v>4370.92</v>
      </c>
      <c r="G99" s="37" t="s">
        <v>88</v>
      </c>
      <c r="H99" s="37">
        <v>46</v>
      </c>
      <c r="I99" s="37">
        <v>19</v>
      </c>
      <c r="J99" s="37">
        <v>4</v>
      </c>
      <c r="K99" s="37">
        <v>9</v>
      </c>
      <c r="L99" s="37" t="s">
        <v>25</v>
      </c>
      <c r="M99" s="21">
        <v>7.9</v>
      </c>
      <c r="N99" s="37" t="s">
        <v>85</v>
      </c>
      <c r="O99" s="37" t="s">
        <v>70</v>
      </c>
      <c r="P99" s="37">
        <v>10</v>
      </c>
      <c r="Q99" s="37">
        <v>535</v>
      </c>
      <c r="R99" s="37">
        <v>13</v>
      </c>
      <c r="S99" s="21">
        <v>65.77</v>
      </c>
      <c r="T99" s="37" t="s">
        <v>81</v>
      </c>
      <c r="U99" s="43">
        <v>3.376237835</v>
      </c>
      <c r="V99" s="37" t="s">
        <v>38</v>
      </c>
      <c r="W99" s="37" t="s">
        <v>35</v>
      </c>
      <c r="X99" s="21">
        <v>540.13</v>
      </c>
    </row>
    <row r="100" spans="1:24" ht="15" customHeight="1" x14ac:dyDescent="0.25">
      <c r="A100" s="37" t="s">
        <v>72</v>
      </c>
      <c r="B100" s="37" t="s">
        <v>184</v>
      </c>
      <c r="C100" s="21">
        <v>19.75</v>
      </c>
      <c r="D100" s="37">
        <v>43</v>
      </c>
      <c r="E100" s="37">
        <v>913</v>
      </c>
      <c r="F100" s="21">
        <v>8525.9500000000007</v>
      </c>
      <c r="G100" s="37" t="s">
        <v>74</v>
      </c>
      <c r="H100" s="37">
        <v>53</v>
      </c>
      <c r="I100" s="37">
        <v>1</v>
      </c>
      <c r="J100" s="37">
        <v>27</v>
      </c>
      <c r="K100" s="37">
        <v>7</v>
      </c>
      <c r="L100" s="37" t="s">
        <v>26</v>
      </c>
      <c r="M100" s="21">
        <v>1.41</v>
      </c>
      <c r="N100" s="37" t="s">
        <v>79</v>
      </c>
      <c r="O100" s="37" t="s">
        <v>94</v>
      </c>
      <c r="P100" s="37">
        <v>28</v>
      </c>
      <c r="Q100" s="37">
        <v>581</v>
      </c>
      <c r="R100" s="37">
        <v>9</v>
      </c>
      <c r="S100" s="21">
        <v>5.6</v>
      </c>
      <c r="T100" s="37" t="s">
        <v>71</v>
      </c>
      <c r="U100" s="43">
        <v>2.9081221689999999</v>
      </c>
      <c r="V100" s="37" t="s">
        <v>36</v>
      </c>
      <c r="W100" s="37" t="s">
        <v>35</v>
      </c>
      <c r="X100" s="21">
        <v>882.2</v>
      </c>
    </row>
    <row r="101" spans="1:24" ht="15" customHeight="1" x14ac:dyDescent="0.25">
      <c r="A101" s="37" t="s">
        <v>66</v>
      </c>
      <c r="B101" s="37" t="s">
        <v>185</v>
      </c>
      <c r="C101" s="21">
        <v>68.52</v>
      </c>
      <c r="D101" s="37">
        <v>17</v>
      </c>
      <c r="E101" s="37">
        <v>627</v>
      </c>
      <c r="F101" s="21">
        <v>9185.19</v>
      </c>
      <c r="G101" s="37" t="s">
        <v>76</v>
      </c>
      <c r="H101" s="37">
        <v>55</v>
      </c>
      <c r="I101" s="37">
        <v>8</v>
      </c>
      <c r="J101" s="37">
        <v>59</v>
      </c>
      <c r="K101" s="37">
        <v>6</v>
      </c>
      <c r="L101" s="37" t="s">
        <v>26</v>
      </c>
      <c r="M101" s="21">
        <v>1.31</v>
      </c>
      <c r="N101" s="37" t="s">
        <v>93</v>
      </c>
      <c r="O101" s="37" t="s">
        <v>94</v>
      </c>
      <c r="P101" s="37">
        <v>29</v>
      </c>
      <c r="Q101" s="37">
        <v>921</v>
      </c>
      <c r="R101" s="37">
        <v>2</v>
      </c>
      <c r="S101" s="21">
        <v>38.07</v>
      </c>
      <c r="T101" s="37" t="s">
        <v>81</v>
      </c>
      <c r="U101" s="43">
        <v>0.34602729100000001</v>
      </c>
      <c r="V101" s="37" t="s">
        <v>36</v>
      </c>
      <c r="W101" s="37" t="s">
        <v>37</v>
      </c>
      <c r="X101" s="21">
        <v>210.74</v>
      </c>
    </row>
  </sheetData>
  <pageMargins left="0.75" right="0.75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Transportation dashboard</vt:lpstr>
      <vt:lpstr>supply_chain_data_TR</vt:lpstr>
      <vt:lpstr>'Transportation dashboard'!Print_Area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Vignesh L</cp:lastModifiedBy>
  <cp:revision>5</cp:revision>
  <dcterms:created xsi:type="dcterms:W3CDTF">2026-08-31T20:49:13Z</dcterms:created>
  <dcterms:modified xsi:type="dcterms:W3CDTF">2026-08-31T21:33:51Z</dcterms:modified>
  <dc:language>en-US</dc:language>
</cp:coreProperties>
</file>